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defaultThemeVersion="124226"/>
  <mc:AlternateContent xmlns:mc="http://schemas.openxmlformats.org/markup-compatibility/2006">
    <mc:Choice Requires="x15">
      <x15ac:absPath xmlns:x15ac="http://schemas.microsoft.com/office/spreadsheetml/2010/11/ac" url="H:\עבודה הלוי דוויק\בעבודה\שראל\חלל - יועץ לסוכנות החלל\"/>
    </mc:Choice>
  </mc:AlternateContent>
  <xr:revisionPtr revIDLastSave="0" documentId="13_ncr:1_{FD920A83-6FEC-48D0-B8ED-A20D41A354EE}" xr6:coauthVersionLast="36" xr6:coauthVersionMax="36" xr10:uidLastSave="{00000000-0000-0000-0000-000000000000}"/>
  <bookViews>
    <workbookView xWindow="0" yWindow="0" windowWidth="23040" windowHeight="9132" tabRatio="577" xr2:uid="{00000000-000D-0000-FFFF-FFFF00000000}"/>
  </bookViews>
  <sheets>
    <sheet name="תנאי-סף" sheetId="1" r:id="rId1"/>
    <sheet name="איכות" sheetId="8" r:id="rId2"/>
    <sheet name="הערכת פרויקט פיתוח" sheetId="14" r:id="rId3"/>
    <sheet name="הערכת נסיון חלל" sheetId="15" r:id="rId4"/>
    <sheet name="ריאיון" sheetId="11" r:id="rId5"/>
    <sheet name="מחיר" sheetId="6" r:id="rId6"/>
    <sheet name="סיכום" sheetId="12" r:id="rId7"/>
  </sheets>
  <definedNames>
    <definedName name="_Ref173487267" localSheetId="0">'תנאי-סף'!#REF!</definedName>
    <definedName name="_Ref179538436" localSheetId="0">'תנאי-סף'!#REF!</definedName>
    <definedName name="_Ref263083897" localSheetId="0">'תנאי-סף'!#REF!</definedName>
    <definedName name="_Ref274737718" localSheetId="0">'תנאי-סף'!#REF!</definedName>
    <definedName name="_Ref274737979" localSheetId="0">'תנאי-סף'!#REF!</definedName>
    <definedName name="_Ref295727242" localSheetId="0">'תנאי-סף'!$B$9</definedName>
    <definedName name="_Ref296892065" localSheetId="0">'תנאי-סף'!#REF!</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'תנאי-סף'!#REF!</definedName>
    <definedName name="_Ref304980088" localSheetId="0">'תנאי-סף'!#REF!</definedName>
    <definedName name="_Ref306772740" localSheetId="0">'תנאי-סף'!#REF!</definedName>
    <definedName name="_Ref316295880" localSheetId="0">'תנאי-סף'!#REF!</definedName>
    <definedName name="_Ref316372399" localSheetId="0">'תנאי-סף'!#REF!</definedName>
    <definedName name="_Ref329872137" localSheetId="0">'תנאי-סף'!#REF!</definedName>
    <definedName name="_Ref373241086" localSheetId="0">'תנאי-סף'!#REF!</definedName>
    <definedName name="_Ref374524676" localSheetId="0">'תנאי-סף'!#REF!</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איכות!$A$1:$I$22</definedName>
    <definedName name="_xlnm.Print_Area" localSheetId="3">'הערכת נסיון חלל'!$A$1:$F$31</definedName>
    <definedName name="_xlnm.Print_Area" localSheetId="2">'הערכת פרויקט פיתוח'!$A$1:$N$25</definedName>
    <definedName name="_xlnm.Print_Area" localSheetId="5">מחיר!$A$1:$D$4</definedName>
    <definedName name="_xlnm.Print_Area" localSheetId="6">סיכום!$A$1:$E$7</definedName>
    <definedName name="_xlnm.Print_Area" localSheetId="4">ריאיון!$A$1:$H$9</definedName>
    <definedName name="_xlnm.Print_Area" localSheetId="0">'תנאי-סף'!$A$1:$F$41</definedName>
  </definedNames>
  <calcPr calcId="191029"/>
</workbook>
</file>

<file path=xl/calcChain.xml><?xml version="1.0" encoding="utf-8"?>
<calcChain xmlns="http://schemas.openxmlformats.org/spreadsheetml/2006/main">
  <c r="E18" i="1" l="1" a="1"/>
  <c r="E18" i="1" s="1"/>
  <c r="F18" i="1" a="1"/>
  <c r="F18" i="1" s="1"/>
  <c r="D18" i="1" a="1"/>
  <c r="D18" i="1" s="1"/>
  <c r="I18" i="8" l="1"/>
  <c r="G18" i="8"/>
  <c r="G16" i="8" s="1"/>
  <c r="I17" i="8"/>
  <c r="I16" i="8" s="1"/>
  <c r="G17" i="8"/>
  <c r="E18" i="8"/>
  <c r="E17" i="8"/>
  <c r="I15" i="8"/>
  <c r="I14" i="8" s="1"/>
  <c r="G15" i="8"/>
  <c r="G14" i="8" s="1"/>
  <c r="E15" i="8"/>
  <c r="E14" i="8" s="1"/>
  <c r="I13" i="8"/>
  <c r="G13" i="8"/>
  <c r="E13" i="8"/>
  <c r="C31" i="15"/>
  <c r="C21" i="15"/>
  <c r="C11" i="15"/>
  <c r="E28" i="15"/>
  <c r="C28" i="15"/>
  <c r="E18" i="15"/>
  <c r="C18" i="15"/>
  <c r="E8" i="15"/>
  <c r="C8" i="15"/>
  <c r="G26" i="15"/>
  <c r="C30" i="15" s="1"/>
  <c r="G25" i="15"/>
  <c r="G16" i="15"/>
  <c r="G15" i="15"/>
  <c r="G5" i="15"/>
  <c r="G6" i="15"/>
  <c r="I12" i="8"/>
  <c r="G12" i="8"/>
  <c r="E12" i="8"/>
  <c r="I11" i="8"/>
  <c r="I10" i="8"/>
  <c r="I9" i="8"/>
  <c r="I8" i="8"/>
  <c r="G11" i="8"/>
  <c r="G10" i="8"/>
  <c r="G9" i="8"/>
  <c r="G8" i="8"/>
  <c r="G6" i="8" s="1"/>
  <c r="E11" i="8"/>
  <c r="E10" i="8"/>
  <c r="E9" i="8"/>
  <c r="E8" i="8"/>
  <c r="I5" i="8"/>
  <c r="G5" i="8"/>
  <c r="G4" i="8" s="1"/>
  <c r="E5" i="8"/>
  <c r="C25" i="14"/>
  <c r="C17" i="14"/>
  <c r="C9" i="14"/>
  <c r="M16" i="14"/>
  <c r="O21" i="14"/>
  <c r="O13" i="14"/>
  <c r="I8" i="14" s="1"/>
  <c r="O5" i="14"/>
  <c r="C20" i="8"/>
  <c r="E13" i="1" a="1"/>
  <c r="E13" i="1" s="1"/>
  <c r="F13" i="1" a="1"/>
  <c r="F13" i="1" s="1"/>
  <c r="D13" i="1" a="1"/>
  <c r="D13" i="1" s="1"/>
  <c r="E16" i="8" l="1"/>
  <c r="E20" i="15"/>
  <c r="C10" i="15"/>
  <c r="C20" i="15"/>
  <c r="E30" i="15"/>
  <c r="E10" i="15"/>
  <c r="E4" i="8"/>
  <c r="I6" i="8"/>
  <c r="I4" i="8" s="1"/>
  <c r="E6" i="8"/>
  <c r="C8" i="14"/>
  <c r="K8" i="14"/>
  <c r="M8" i="14"/>
  <c r="G8" i="14"/>
  <c r="M24" i="14"/>
  <c r="E8" i="14"/>
  <c r="K16" i="14"/>
  <c r="C24" i="14"/>
  <c r="E24" i="14"/>
  <c r="C16" i="14"/>
  <c r="G24" i="14"/>
  <c r="I24" i="14"/>
  <c r="G16" i="14"/>
  <c r="K24" i="14"/>
  <c r="E16" i="14"/>
  <c r="I16" i="14"/>
  <c r="E8" i="1" l="1" a="1"/>
  <c r="E8" i="1" s="1"/>
  <c r="F8" i="1" a="1"/>
  <c r="F8" i="1" s="1"/>
  <c r="D8" i="1" a="1"/>
  <c r="D8" i="1" s="1"/>
  <c r="G8" i="11" l="1"/>
  <c r="G9" i="11" s="1"/>
  <c r="E8" i="11"/>
  <c r="E9" i="11" s="1"/>
  <c r="C8" i="11"/>
  <c r="C9" i="11" s="1"/>
  <c r="I19" i="8" l="1"/>
  <c r="H20" i="8" s="1"/>
  <c r="G19" i="8"/>
  <c r="F20" i="8" s="1"/>
  <c r="E19" i="8"/>
  <c r="D20" i="8" s="1"/>
  <c r="B8" i="11"/>
  <c r="E7" i="12" l="1"/>
  <c r="D7" i="12"/>
  <c r="C7" i="12"/>
  <c r="C4" i="6"/>
  <c r="D4" i="6"/>
  <c r="B4" i="6"/>
  <c r="C4" i="12" l="1"/>
  <c r="D4" i="12"/>
  <c r="E4" i="12"/>
  <c r="B2" i="6" l="1"/>
  <c r="H1" i="8"/>
  <c r="C22" i="15" s="1"/>
  <c r="F1" i="8"/>
  <c r="C12" i="15" s="1"/>
  <c r="D1" i="8"/>
  <c r="C2" i="15" s="1"/>
  <c r="C1" i="12"/>
  <c r="C3" i="12" s="1"/>
  <c r="D1" i="12"/>
  <c r="D3" i="12" s="1"/>
  <c r="E1" i="12"/>
  <c r="E3" i="12" s="1"/>
  <c r="C1" i="6"/>
  <c r="D1" i="6"/>
  <c r="B1" i="6"/>
  <c r="C2" i="14" l="1"/>
  <c r="C10" i="14"/>
  <c r="C18" i="14"/>
  <c r="H2" i="8"/>
  <c r="C23" i="15" s="1"/>
  <c r="G1" i="11"/>
  <c r="D2" i="8"/>
  <c r="C3" i="15" s="1"/>
  <c r="C1" i="11"/>
  <c r="F2" i="8"/>
  <c r="C13" i="15" s="1"/>
  <c r="E1" i="11"/>
  <c r="F7" i="1"/>
  <c r="F41" i="1" s="1"/>
  <c r="E7" i="1"/>
  <c r="E41" i="1" s="1"/>
  <c r="D7" i="1"/>
  <c r="D41" i="1" s="1"/>
  <c r="C2" i="6"/>
  <c r="D2" i="6"/>
  <c r="D2" i="12"/>
  <c r="E2" i="12"/>
  <c r="C2" i="12"/>
  <c r="A5" i="12"/>
  <c r="C19" i="14" l="1"/>
  <c r="C3" i="14"/>
  <c r="C11" i="14"/>
  <c r="C2" i="11"/>
  <c r="E2" i="11"/>
  <c r="G2" i="11"/>
  <c r="H21" i="8" l="1"/>
  <c r="F21" i="8"/>
  <c r="H22" i="8"/>
  <c r="F22" i="8"/>
  <c r="D22" i="8"/>
  <c r="D21" i="8"/>
  <c r="C5" i="12" l="1"/>
  <c r="D5" i="12"/>
  <c r="E5" i="12"/>
  <c r="C6" i="12" l="1"/>
  <c r="E6" i="12"/>
  <c r="D6" i="12"/>
</calcChain>
</file>

<file path=xl/sharedStrings.xml><?xml version="1.0" encoding="utf-8"?>
<sst xmlns="http://schemas.openxmlformats.org/spreadsheetml/2006/main" count="303" uniqueCount="150">
  <si>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</si>
  <si>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</si>
  <si>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</si>
  <si>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</si>
  <si>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</si>
  <si>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</si>
  <si>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</si>
  <si>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</si>
  <si>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</si>
  <si>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</si>
  <si>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</si>
  <si>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</si>
  <si>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</si>
  <si>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</si>
  <si>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</si>
  <si>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מס' סעיף:</t>
  </si>
  <si>
    <t>קריטריון:</t>
  </si>
  <si>
    <t>מס"ד:</t>
  </si>
  <si>
    <t>שם המציע:</t>
  </si>
  <si>
    <t>ח.פ.</t>
  </si>
  <si>
    <t>נימוק</t>
  </si>
  <si>
    <t xml:space="preserve">סה"כ ציון איכות </t>
  </si>
  <si>
    <t>איש קשר לצורך המכרז:</t>
  </si>
  <si>
    <r>
      <t xml:space="preserve">מעבר סף איכות </t>
    </r>
    <r>
      <rPr>
        <b/>
        <u/>
        <sz val="12"/>
        <rFont val="David"/>
        <family val="2"/>
        <charset val="177"/>
      </rPr>
      <t>כולל</t>
    </r>
  </si>
  <si>
    <r>
      <t xml:space="preserve">מעבר סף איכות </t>
    </r>
    <r>
      <rPr>
        <b/>
        <u/>
        <sz val="12"/>
        <rFont val="David"/>
        <family val="2"/>
        <charset val="177"/>
      </rPr>
      <t>תחתון</t>
    </r>
  </si>
  <si>
    <t>ניקוד איכות</t>
  </si>
  <si>
    <t>כתובת דוא"ל:</t>
  </si>
  <si>
    <t>6</t>
  </si>
  <si>
    <t>תנאי סף</t>
  </si>
  <si>
    <t>6.1</t>
  </si>
  <si>
    <t>6.2</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</si>
  <si>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</si>
  <si>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7.2</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</si>
  <si>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</si>
  <si>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</si>
  <si>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הצעה שלמה?</t>
  </si>
  <si>
    <t>דירוג מציעים</t>
  </si>
  <si>
    <t>ריאיון</t>
  </si>
  <si>
    <t>סה"כ</t>
  </si>
  <si>
    <t>10.6.3</t>
  </si>
  <si>
    <t>ראה לשונית ראיון</t>
  </si>
  <si>
    <t>עסק בשליטת אישה?</t>
  </si>
  <si>
    <t>טופס כתב הצעה, המצורף כחלק ב' למסמכי המכרז כשהוא חתום על-ידי נושא משרה המוסמך לחייב את המציע ומאושר על ידי עו"ד כנדרש</t>
  </si>
  <si>
    <t>על המציע לצרף בסופו של נספח ב'2 מסמך בשפה העברית המתאר את פרופיל המציע. המציע יפרט את ניסיונו, ואם הוא תאגיד –את ניסיונו של היועץ מטעמו. על המציע לצרף קורות חיים בהם יפורטו הניסיון המקצועי, תעודות המעידות על השכלה ותעודות המעידות על הסמכה</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</si>
  <si>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t>
  </si>
  <si>
    <r>
      <t>כל מסמכי המכרז (</t>
    </r>
    <r>
      <rPr>
        <b/>
        <sz val="12"/>
        <color theme="1"/>
        <rFont val="David"/>
        <family val="2"/>
      </rPr>
      <t>לרבות מכתבי ההבהרה שישלח המשרד למציעים</t>
    </r>
    <r>
      <rPr>
        <sz val="12"/>
        <color theme="1"/>
        <rFont val="David"/>
        <family val="2"/>
      </rPr>
      <t>). יש לחתום על כל מסמכי המכרז והחוזה בראשי תיבות בתחתית כל עמוד כהוכחה לקריאת המסמכים והבנתם</t>
    </r>
  </si>
  <si>
    <r>
      <t xml:space="preserve">מחיר
</t>
    </r>
    <r>
      <rPr>
        <sz val="12"/>
        <color theme="1"/>
        <rFont val="David"/>
        <family val="2"/>
      </rPr>
      <t>(יש להזין את אחוז ההנחה האחיד שהוצע)</t>
    </r>
  </si>
  <si>
    <t>אחוז הנחה אחיד מוצע</t>
  </si>
  <si>
    <t>תנאי סף מנהליים (למציע)</t>
  </si>
  <si>
    <t>6.1.1</t>
  </si>
  <si>
    <t>תנאי סף מקצועיים (ליועץ)</t>
  </si>
  <si>
    <t>6.2.1</t>
  </si>
  <si>
    <t>6.2.2</t>
  </si>
  <si>
    <t>היועץ המוצע שולט בשפה העברית ברמת שפת אם ובעל יכולת הבנה והתבטאות טובה בכתב ובעל פה בשפה האנגלית</t>
  </si>
  <si>
    <t>6.2.3</t>
  </si>
  <si>
    <t>6.2.4</t>
  </si>
  <si>
    <t>7</t>
  </si>
  <si>
    <t>7.1</t>
  </si>
  <si>
    <t>חוברת הצעה מלאה וחתומה כנדרש בסעיף 8 להלן</t>
  </si>
  <si>
    <t>7.3</t>
  </si>
  <si>
    <t>לצורך הוכחת עמידתו בתנאי הסף המפורט בסעיף ‎6.2 לעיל על המציע לפרט את ניסיונו המצטבר של היועץ המוצע בעבודה במוזיאון מוכר, על פי חוק המוזיאונים, התשמ"ג - 1983, ו/או בייעוץ בתחום המוזיאלי וכן יפרט את השכלתו הרלוונטית של היועץ המוצע. הפרטים יסופקו בהתאם לנדרש בנספח ב'2 למסמכי המכרז</t>
  </si>
  <si>
    <t>7.4</t>
  </si>
  <si>
    <t>7.5</t>
  </si>
  <si>
    <t>7.6</t>
  </si>
  <si>
    <t>7.7</t>
  </si>
  <si>
    <t>7.8</t>
  </si>
  <si>
    <t>7.9</t>
  </si>
  <si>
    <t>7.10</t>
  </si>
  <si>
    <t>7.11</t>
  </si>
  <si>
    <t>רשימת הפרטים בהצעת המציע, שהמציע מעוניין שיהיו חסויים במידה והוא יזכה, על פי האמור בסעיף 14 לפרק זה</t>
  </si>
  <si>
    <t>7.12</t>
  </si>
  <si>
    <t>7.13</t>
  </si>
  <si>
    <t>8.2</t>
  </si>
  <si>
    <t>8.3</t>
  </si>
  <si>
    <t>ההצעה תוגש ב־3 עותקים קשיחים (מודפסים) ועותק אחד דיגיטלי (בפורמט pdf או docx על גבי החסן נייד cd או dok)</t>
  </si>
  <si>
    <t>10.6.1</t>
  </si>
  <si>
    <t>10.6.1.1</t>
  </si>
  <si>
    <t>10.6.1.2</t>
  </si>
  <si>
    <t>10.6.1.3</t>
  </si>
  <si>
    <t>10.6.2</t>
  </si>
  <si>
    <t>לפי הפירוט בסעיפים הבאים</t>
  </si>
  <si>
    <t>ציון לסעיף הראיון</t>
  </si>
  <si>
    <t>ציון
יש להזין מספר בין 0 ל-10
ניתן להזין שבר עשרוני</t>
  </si>
  <si>
    <t>6.1.2</t>
  </si>
  <si>
    <t>6.1.3</t>
  </si>
  <si>
    <t>6.1.4</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</si>
  <si>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</si>
  <si>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</si>
  <si>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המציע הינו גוף משפטי מאוגד הרשום ברשם רשמי בישראל ו/או עוסק מורשה</t>
  </si>
  <si>
    <t>אישורים לפי חוק עסקאות גופים ציבוריים, בדבר ניהול פנקסי חשבונות ורשומות, כשהוא תקף, להוכחת העמידה בתנאי הסף שבסעיף ‎6.1.2 לעיל</t>
  </si>
  <si>
    <t>לצורך הוכחת עמידה בתנאי הסף שבסעיף ‎6.1.3 לעיל, המציע יציג נסח חברה/שותפות עדכני מרשות התאגידים</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</si>
  <si>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‎6.1.1 לעיל. </t>
  </si>
  <si>
    <t>אם המציע הוא עמותה, עליו להעביר בנוסף לכך אישור ניהול תקין מטעם רשם העמותות, תקף למועד הגשת ההצעה</t>
  </si>
  <si>
    <t>7.14</t>
  </si>
  <si>
    <t>7.15</t>
  </si>
  <si>
    <t>7.16</t>
  </si>
  <si>
    <t>10.6.4</t>
  </si>
  <si>
    <t>ניקוד מקסימאלי</t>
  </si>
  <si>
    <t>מחושב אוטומטית באופן יחסי</t>
  </si>
  <si>
    <t>שם הפרוייקט הנבחן:</t>
  </si>
  <si>
    <t>מספר שותפים:</t>
  </si>
  <si>
    <t>מספר שותפים</t>
  </si>
  <si>
    <t>ציון
יש להזין מספר בין 0 לניקוד המקסימאלי
ניתן להזין שבר עשרוני</t>
  </si>
  <si>
    <t>ראיון</t>
  </si>
  <si>
    <t>הצהרה בדבר עמידה בהוראות חוק שיוויון זכויות חתומה ע"י עו"ד (נספח ב'3).</t>
  </si>
  <si>
    <t>תצהיר בדבר היעדר הרשעות לפי חוק עובדים זרים וחוק שכר מינימום חתום ע"י עו"ד (נספח ב'4)</t>
  </si>
  <si>
    <t>התחייבות ואישור המציע לקיום החקיקה בתחום העסקת עובדים חתומה ע"י עו"ד (נספח ב'5)</t>
  </si>
  <si>
    <t>הצהרה על שימוש בתוכנות מקוריות חתומה ע"י עו"ד/רו"ח (נספח ב'6)</t>
  </si>
  <si>
    <r>
      <t xml:space="preserve">נספח הצעת המחיר חתום (נספח ב'7). מובהר כי הצעת המחיר תמולא ותחתם ע"י מורשה החתימה מטעם המציע ותצורף </t>
    </r>
    <r>
      <rPr>
        <u/>
        <sz val="12"/>
        <color theme="1"/>
        <rFont val="David"/>
        <family val="2"/>
      </rPr>
      <t>במעטפה סגורה ונפרדת</t>
    </r>
  </si>
  <si>
    <t>נספח ב'8 למסמכי המכרז – יצורף מסומן ע"י המציע ברובריקות המתאימות, לפי האישורים והנספחים אותם צירף המציע להצעתו</t>
  </si>
  <si>
    <t>7.17</t>
  </si>
  <si>
    <t>הצעות למכרז תוגשנה בשפה העברית. כמו כן כל הנספחים, מכתבי המלצה, אישורים, תעודות וכל פרט הנדרש במכרז יוצגו אך ורק בשפה העברית.
מבלי לגרוע מהאמור לעיל, מובהר כי את קורות החיים שיצורפו לנספח ב'2 ניתן יהיה להגיש בשפה האנגלית.</t>
  </si>
  <si>
    <t>היועץ המוצע הינו בעל תואר אקדמי ראשון לפחות בתחום ההנדסה או מדעים מדויקים</t>
  </si>
  <si>
    <t>השכלה</t>
  </si>
  <si>
    <r>
      <t xml:space="preserve">נסיון היועץ בהתאם לאמור בסעיף ‎6.2.3
</t>
    </r>
    <r>
      <rPr>
        <sz val="12"/>
        <rFont val="David"/>
        <family val="2"/>
      </rPr>
      <t>ייבדק נסיון היועץ המוצע בפרוייקטים מהסוג המפורט בסעיף ‎6.2.3 הפרוייקטים יינוקדו באופן הבא:</t>
    </r>
  </si>
  <si>
    <t>ראה לשונית הערכת פרויקט פיתוח</t>
  </si>
  <si>
    <t>הערכה של פרויקטי פיתוח אותם ניהל היועץ המוצע</t>
  </si>
  <si>
    <t>ציון לסעיף הערכת פרוייקט פיתוח עבור המציע</t>
  </si>
  <si>
    <t>מורכבות טכנולוגית</t>
  </si>
  <si>
    <t>יש לציין מספר פרוייקטים לניקוד</t>
  </si>
  <si>
    <t>עבור פרויקט שהיקפו הכספי הינו פחות מ־2 מליון ₪ לא יקבל המציע ניקוד באמת מידה זו.</t>
  </si>
  <si>
    <t>עבור פרויקט שהיקפו הכספי הינו בין 2 ל־4 מיליון ₪ יקבל המציע נקודה 1.</t>
  </si>
  <si>
    <t xml:space="preserve">עבור כל פרויקט שהיקפו הכספי בין 4 ל־8 מיליון ₪, יקבל המציע 3 נק'. </t>
  </si>
  <si>
    <t>ייבחן ההיקף הכספי של הפרויקטים שנוהלו בידי המציע.</t>
  </si>
  <si>
    <t xml:space="preserve">במסגרת אמת מידה זו ייבחן ההיקף הכספי של שני הפרויקטים בעלי ההיקף הכספי הגבוה ביותר שנוהל בידי המציע.
הניקוד המקסימלי בסעיף זה הינו 12 נקודות. </t>
  </si>
  <si>
    <t xml:space="preserve">עבור כל פרויקט שהיקפו הכספי בין 8 ל־20 מיליון ₪, יקבל המציע 6 נק'. </t>
  </si>
  <si>
    <t xml:space="preserve">עבור כל פרויקט שהיקפו הכספי גבוה מ־20 מיליון ₪, יקבל המציע 9 נק'. </t>
  </si>
  <si>
    <t>עבור כל פרויקט מערכתי (פרויקט המכיל יותר מ־2 תחומים מתחומי הנדסה ומדעים מדוייקים) יקבל המציע עד 2 נק' ועד מקסימום של 10 נקודות נוספות עבור סעיף זה.</t>
  </si>
  <si>
    <t>ראה לשונית הערכת נסיון חלל</t>
  </si>
  <si>
    <t>הערכה של נסיון תעסוקתי בנושא חלל של היועץ המוצע</t>
  </si>
  <si>
    <t>סכום הפרוייקט:</t>
  </si>
  <si>
    <t>סכום הפרויקט</t>
  </si>
  <si>
    <t>תיבחן השכלתו האקדמית של היועץ המוצע, יינתנו 4 נק' עבור יועץ מוצע שהוא בעל תואר שני באחד התחומים הבאים:
10.6.3.1.	תחומי הנדסה;
10.6.3.2.	מדעים מדוייקים;
10.6.3.3.	משפטים;
10.6.3.4.	מנהל עסקים.
הניקוד המקסימאלי באמת מידה זו הינו 4 נק'.</t>
  </si>
  <si>
    <t>יש לציין מספר תארים העומדים בדרישת הסעיף</t>
  </si>
  <si>
    <t>יש לציין שנות נסיון</t>
  </si>
  <si>
    <r>
      <t xml:space="preserve">נסיון בחוזים ורכש
</t>
    </r>
    <r>
      <rPr>
        <sz val="12"/>
        <rFont val="David"/>
        <family val="2"/>
      </rPr>
      <t>ייבדק נסיון היועץ המוצע בניהול התקשרויות לאספקת שירותים/רכש מול קבלני משנה בנושאי פרויקטים טכנולוגים במהלך עשר השנים האחרונות, הניקוד יינתן באופן הבא:</t>
    </r>
  </si>
  <si>
    <t>10.6.4.1</t>
  </si>
  <si>
    <t>10.6.4.2</t>
  </si>
  <si>
    <t>תקשורת בינאישית</t>
  </si>
  <si>
    <t>התרשמות כללית</t>
  </si>
  <si>
    <t xml:space="preserve">היועץ המוצע הינו בעל ניסיון במהלך עשר השנים האחרונות בניהול של פרויקט פיתוח הנדסי (אחד לפחות) הכרוך באחד או יותר מתחומי הטכנולוגיה הבאים:
6.2.3.1.	אלקטרוניקה;
6.2.3.2.	מכניקה;
6.2.3.3.	תקשורת;
6.2.3.4.	אנרגיה;
6.2.3.5.	הנעה;
6.2.3.6.	בקרה;
6.2.3.7.	סביבת חלל;
6.2.3.8.	חשמל;
6.2.3.9.	מחשוב;
6.2.3.10.	תחנות קרקע;
6.2.3.11.	תוכנה. </t>
  </si>
  <si>
    <t>היועץ המוצע הינו בעל ניסיון של ביצוע לפחות שלושה פרוייקטי רכש (כתיבת מכרזים ו/או ליווי התקשרויות) במהלך עשר השנים האחרונות כאשר כל התקשרות/מכרז היו בהיקף של 800,000 ₪ לפחות כ"א</t>
  </si>
  <si>
    <t>8.12</t>
  </si>
  <si>
    <t>על המציעים לשלוח עד המועד האחרון להגשת ההצעות עותק דיגיטלי של הצעתם ללא הצעת המחיר לכתובת המייל: isaproject@most.gov.il</t>
  </si>
  <si>
    <t>כל פרויקט פיתוח שניהל המציע בעשר השנים האחרונות, , יקבל המציע עד 2 נק', ועד למקסימום של 12 נק' עבור 6 פרויקטים ומעלה.</t>
  </si>
  <si>
    <r>
      <t xml:space="preserve">ניסיון תעסוקתי של היועץ בנושאי חלל
</t>
    </r>
    <r>
      <rPr>
        <sz val="12"/>
        <rFont val="David"/>
        <family val="2"/>
      </rPr>
      <t>ייבדק נסיון היועץ המוצע בפרוייקטים בנושאי חלל במהלך עשר השנים האחרונות
כל פרויקט בו עסק היועץ או מחקר אותו ביצע היועץ אשר היו בנושאי חלל, יקבל המציע עד 6 נק'.</t>
    </r>
  </si>
  <si>
    <t>עבור יועץ בעל ניסיון בניהול התקשרויות לאספקת שירותים/רכש בנושאי פרויקטים טכנולוגים מול קבלני משנה במדינת ישראל, יקבל המציע 4 נק'.</t>
  </si>
  <si>
    <t>עבור יועץ בעל ניסיון בניהול התקשרויות לאספקת שירותים/רכש בנושאי פרויקטים טכנולוגים מול קבלני משנה במדינות אחרות, יקבל 6 נק'.</t>
  </si>
  <si>
    <t>היכרות עם תחומי פעילות הסוכנות, והצגת תפיסת התפקיד אליו מיועד המכרז,מטרות מרכזיות בו ותכנית פעולה (לרבות דוגמאות, רעיונות ויוזמות מוצעות, דוגמאות להתמודדות עם אתגרים דומים בתפקידים קודמים)</t>
  </si>
  <si>
    <t xml:space="preserve">היכרות עם תהליכים ומגמות בתחום החלל בארץ ובעולם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</si>
</sst>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u/>
      <sz val="12"/>
      <name val="David"/>
      <family val="2"/>
      <charset val="177"/>
    </font>
    <font>
      <b/>
      <sz val="12"/>
      <color theme="1"/>
      <name val="Arial"/>
      <family val="2"/>
      <charset val="177"/>
      <scheme val="minor"/>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u/>
      <sz val="12"/>
      <color theme="1"/>
      <name val="David"/>
      <family val="2"/>
    </font>
    <font>
      <b/>
      <sz val="12"/>
      <name val="David"/>
      <family val="2"/>
    </font>
    <font>
      <b/>
      <sz val="24"/>
      <color theme="1"/>
      <name val="Arial"/>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
      <patternFill patternType="solid">
        <fgColor rgb="FFFFFF00"/>
        <bgColor indexed="64"/>
      </patternFill>
    </fill>
  </fills>
  <borders count="5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s>
  <cellStyleXfs count="3">
    <xf numFmtId="0" fontId="0" fillId="0" borderId="0"/>
    <xf numFmtId="9" fontId="4" fillId="0" borderId="0" applyFont="0" applyFill="0" applyBorder="0" applyAlignment="0" applyProtection="0"/>
    <xf numFmtId="0" fontId="24" fillId="0" borderId="0" applyNumberFormat="0" applyFill="0" applyBorder="0" applyAlignment="0" applyProtection="0"/>
  </cellStyleXfs>
  <cellXfs count="183">
    <xf numFmtId="0" fontId="0" fillId="0" borderId="0" xfId="0"/>
    <xf numFmtId="0" fontId="0" fillId="0" borderId="11" xfId="0" applyBorder="1" applyAlignment="1">
      <alignment horizontal="center" vertical="center"/>
    </xf>
    <xf numFmtId="0" fontId="0" fillId="0" borderId="0" xfId="0" applyProtection="1"/>
    <xf numFmtId="0" fontId="5" fillId="10" borderId="16" xfId="0" applyFont="1" applyFill="1" applyBorder="1" applyAlignment="1" applyProtection="1">
      <alignment horizontal="center"/>
    </xf>
    <xf numFmtId="0" fontId="5" fillId="10" borderId="24" xfId="0" applyFont="1" applyFill="1" applyBorder="1" applyProtection="1"/>
    <xf numFmtId="0" fontId="3" fillId="10" borderId="25" xfId="0" applyFont="1" applyFill="1" applyBorder="1" applyAlignment="1" applyProtection="1">
      <alignment horizontal="center" vertical="center" wrapText="1"/>
    </xf>
    <xf numFmtId="2" fontId="6" fillId="11" borderId="19" xfId="0" applyNumberFormat="1" applyFont="1" applyFill="1" applyBorder="1" applyAlignment="1" applyProtection="1">
      <alignment horizontal="center" vertical="center"/>
    </xf>
    <xf numFmtId="9" fontId="7" fillId="9" borderId="11" xfId="0" applyNumberFormat="1" applyFont="1" applyFill="1" applyBorder="1" applyAlignment="1" applyProtection="1">
      <alignment horizontal="center" vertical="center"/>
    </xf>
    <xf numFmtId="0" fontId="7" fillId="9" borderId="21" xfId="0" applyFont="1" applyFill="1" applyBorder="1" applyAlignment="1" applyProtection="1">
      <alignment vertical="center"/>
    </xf>
    <xf numFmtId="2" fontId="7" fillId="9" borderId="19" xfId="0" applyNumberFormat="1" applyFont="1" applyFill="1" applyBorder="1" applyAlignment="1" applyProtection="1">
      <alignment horizontal="center" vertical="center"/>
    </xf>
    <xf numFmtId="9" fontId="0" fillId="11" borderId="11" xfId="0" applyNumberFormat="1" applyFill="1" applyBorder="1" applyAlignment="1" applyProtection="1">
      <alignment horizontal="center" vertical="center"/>
    </xf>
    <xf numFmtId="0" fontId="6" fillId="11" borderId="21" xfId="0" applyFont="1" applyFill="1" applyBorder="1" applyAlignment="1" applyProtection="1">
      <alignment vertical="center"/>
    </xf>
    <xf numFmtId="0" fontId="13" fillId="0" borderId="0" xfId="0" applyFont="1" applyBorder="1"/>
    <xf numFmtId="0" fontId="13" fillId="0" borderId="0" xfId="0" applyFont="1"/>
    <xf numFmtId="0" fontId="13" fillId="0" borderId="26"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3" borderId="0" xfId="0" applyFill="1" applyAlignment="1" applyProtection="1">
      <alignment vertical="top" wrapText="1"/>
      <protection hidden="1"/>
    </xf>
    <xf numFmtId="49" fontId="20"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9" fillId="20" borderId="34" xfId="0" applyNumberFormat="1" applyFont="1" applyFill="1" applyBorder="1" applyAlignment="1" applyProtection="1">
      <alignment horizontal="center" vertical="top"/>
      <protection hidden="1"/>
    </xf>
    <xf numFmtId="49" fontId="22" fillId="21" borderId="15" xfId="0" applyNumberFormat="1" applyFont="1" applyFill="1" applyBorder="1" applyAlignment="1" applyProtection="1">
      <alignment horizontal="center" vertical="top" wrapText="1"/>
      <protection hidden="1"/>
    </xf>
    <xf numFmtId="49" fontId="18" fillId="21" borderId="11" xfId="0" applyNumberFormat="1" applyFont="1" applyFill="1" applyBorder="1" applyAlignment="1" applyProtection="1">
      <alignment horizontal="center" vertical="top" wrapText="1" readingOrder="2"/>
      <protection hidden="1"/>
    </xf>
    <xf numFmtId="49" fontId="18" fillId="6" borderId="11" xfId="0" applyNumberFormat="1" applyFont="1" applyFill="1" applyBorder="1" applyAlignment="1" applyProtection="1">
      <alignment horizontal="center" vertical="top" wrapText="1" readingOrder="2"/>
      <protection hidden="1"/>
    </xf>
    <xf numFmtId="49" fontId="18" fillId="16" borderId="11" xfId="0" applyNumberFormat="1" applyFont="1" applyFill="1" applyBorder="1" applyAlignment="1" applyProtection="1">
      <alignment horizontal="center" vertical="top" readingOrder="2"/>
      <protection hidden="1"/>
    </xf>
    <xf numFmtId="0" fontId="22" fillId="0" borderId="8" xfId="0" applyNumberFormat="1" applyFont="1" applyFill="1" applyBorder="1" applyAlignment="1" applyProtection="1">
      <alignment horizontal="center" vertical="top" wrapText="1"/>
      <protection hidden="1"/>
    </xf>
    <xf numFmtId="0" fontId="18" fillId="10" borderId="19" xfId="0" applyFont="1" applyFill="1" applyBorder="1" applyAlignment="1" applyProtection="1">
      <alignment horizontal="center" vertical="center" wrapText="1"/>
    </xf>
    <xf numFmtId="0" fontId="11" fillId="0" borderId="0" xfId="0" applyFont="1" applyAlignment="1" applyProtection="1">
      <alignment wrapText="1"/>
    </xf>
    <xf numFmtId="0" fontId="18" fillId="5" borderId="9" xfId="0" applyFont="1" applyFill="1" applyBorder="1" applyAlignment="1" applyProtection="1">
      <alignment vertical="center" wrapText="1"/>
    </xf>
    <xf numFmtId="0" fontId="18" fillId="8" borderId="2" xfId="0" applyFont="1" applyFill="1" applyBorder="1" applyAlignment="1" applyProtection="1">
      <alignment vertical="center" wrapText="1"/>
    </xf>
    <xf numFmtId="2" fontId="18" fillId="8" borderId="22" xfId="0" applyNumberFormat="1" applyFont="1" applyFill="1" applyBorder="1" applyAlignment="1" applyProtection="1">
      <alignment horizontal="center" vertical="center" wrapText="1"/>
    </xf>
    <xf numFmtId="0" fontId="0" fillId="4" borderId="21" xfId="0" applyFill="1" applyBorder="1" applyAlignment="1">
      <alignment horizontal="center" vertical="center" wrapText="1"/>
    </xf>
    <xf numFmtId="0" fontId="0" fillId="0" borderId="0" xfId="0" applyBorder="1"/>
    <xf numFmtId="0" fontId="1" fillId="0" borderId="21" xfId="0" applyFont="1" applyBorder="1" applyAlignment="1">
      <alignment horizontal="center" vertical="center" wrapText="1"/>
    </xf>
    <xf numFmtId="0" fontId="3" fillId="15" borderId="11" xfId="0" applyFont="1" applyFill="1" applyBorder="1" applyAlignment="1">
      <alignment horizontal="right" vertical="top" wrapText="1"/>
    </xf>
    <xf numFmtId="0" fontId="2" fillId="7" borderId="39" xfId="0" applyFont="1" applyFill="1" applyBorder="1" applyAlignment="1" applyProtection="1">
      <alignment horizontal="center" vertical="center" wrapText="1"/>
      <protection hidden="1"/>
    </xf>
    <xf numFmtId="0" fontId="2" fillId="7" borderId="30" xfId="0" applyFont="1" applyFill="1" applyBorder="1" applyAlignment="1" applyProtection="1">
      <alignment horizontal="center" vertical="center" wrapText="1"/>
      <protection hidden="1"/>
    </xf>
    <xf numFmtId="0" fontId="3" fillId="15" borderId="15" xfId="0" applyFont="1" applyFill="1" applyBorder="1" applyAlignment="1">
      <alignment horizontal="right" vertical="center" wrapText="1"/>
    </xf>
    <xf numFmtId="9" fontId="9" fillId="2" borderId="18" xfId="1" applyFont="1" applyFill="1" applyBorder="1" applyAlignment="1" applyProtection="1">
      <alignment horizontal="center" vertical="center" wrapText="1" readingOrder="2"/>
      <protection hidden="1"/>
    </xf>
    <xf numFmtId="9" fontId="9" fillId="2" borderId="21" xfId="1" applyFont="1" applyFill="1" applyBorder="1" applyAlignment="1" applyProtection="1">
      <alignment horizontal="center" vertical="center" wrapText="1" readingOrder="2"/>
      <protection hidden="1"/>
    </xf>
    <xf numFmtId="0" fontId="8" fillId="7" borderId="20" xfId="0" applyFont="1" applyFill="1" applyBorder="1" applyAlignment="1" applyProtection="1">
      <alignment vertical="center" wrapText="1" readingOrder="2"/>
      <protection hidden="1"/>
    </xf>
    <xf numFmtId="0" fontId="8" fillId="13" borderId="20" xfId="0" applyFont="1" applyFill="1" applyBorder="1" applyAlignment="1" applyProtection="1">
      <alignment vertical="center" wrapText="1" readingOrder="2"/>
      <protection hidden="1"/>
    </xf>
    <xf numFmtId="0" fontId="8" fillId="16" borderId="20" xfId="0" applyFont="1" applyFill="1" applyBorder="1" applyAlignment="1" applyProtection="1">
      <alignment vertical="center" wrapText="1" readingOrder="2"/>
      <protection hidden="1"/>
    </xf>
    <xf numFmtId="0" fontId="8" fillId="7" borderId="11" xfId="0" applyFont="1" applyFill="1" applyBorder="1" applyAlignment="1" applyProtection="1">
      <alignment horizontal="center" vertical="center" wrapText="1" readingOrder="2"/>
      <protection hidden="1"/>
    </xf>
    <xf numFmtId="0" fontId="8" fillId="7" borderId="21" xfId="0" applyFont="1" applyFill="1" applyBorder="1" applyAlignment="1" applyProtection="1">
      <alignment horizontal="center" vertical="center" wrapText="1" readingOrder="2"/>
      <protection hidden="1"/>
    </xf>
    <xf numFmtId="0" fontId="8" fillId="13" borderId="11" xfId="0" applyFont="1" applyFill="1" applyBorder="1" applyAlignment="1" applyProtection="1">
      <alignment horizontal="center" vertical="center" wrapText="1" readingOrder="2"/>
      <protection hidden="1"/>
    </xf>
    <xf numFmtId="164" fontId="8" fillId="6" borderId="21" xfId="0" applyNumberFormat="1" applyFont="1" applyFill="1" applyBorder="1" applyAlignment="1" applyProtection="1">
      <alignment horizontal="center" vertical="center" wrapText="1" readingOrder="2"/>
      <protection hidden="1"/>
    </xf>
    <xf numFmtId="164" fontId="8" fillId="11" borderId="21" xfId="0" applyNumberFormat="1" applyFont="1" applyFill="1" applyBorder="1" applyAlignment="1" applyProtection="1">
      <alignment horizontal="center" vertical="center" wrapText="1" readingOrder="2"/>
      <protection hidden="1"/>
    </xf>
    <xf numFmtId="0" fontId="8" fillId="7" borderId="28" xfId="0" applyFont="1" applyFill="1" applyBorder="1" applyAlignment="1" applyProtection="1">
      <alignment horizontal="center" vertical="center" wrapText="1" readingOrder="2"/>
      <protection hidden="1"/>
    </xf>
    <xf numFmtId="164" fontId="8" fillId="6" borderId="11" xfId="0" applyNumberFormat="1" applyFont="1" applyFill="1" applyBorder="1" applyAlignment="1" applyProtection="1">
      <alignment horizontal="center" vertical="center" wrapText="1" readingOrder="2"/>
      <protection hidden="1"/>
    </xf>
    <xf numFmtId="164" fontId="12" fillId="11" borderId="11" xfId="0" applyNumberFormat="1" applyFont="1" applyFill="1" applyBorder="1" applyAlignment="1" applyProtection="1">
      <alignment horizontal="center" vertical="center" wrapText="1" readingOrder="2"/>
      <protection hidden="1"/>
    </xf>
    <xf numFmtId="0" fontId="8" fillId="7" borderId="36" xfId="0" applyFont="1" applyFill="1" applyBorder="1" applyAlignment="1" applyProtection="1">
      <alignment horizontal="center" vertical="center" wrapText="1" readingOrder="2"/>
      <protection hidden="1"/>
    </xf>
    <xf numFmtId="9" fontId="8" fillId="13" borderId="28" xfId="0" applyNumberFormat="1" applyFont="1" applyFill="1" applyBorder="1" applyAlignment="1" applyProtection="1">
      <alignment horizontal="center" vertical="center" wrapText="1" readingOrder="2"/>
      <protection hidden="1"/>
    </xf>
    <xf numFmtId="9" fontId="14" fillId="17" borderId="28" xfId="1" applyFont="1" applyFill="1" applyBorder="1" applyAlignment="1" applyProtection="1">
      <alignment horizontal="center" vertical="center" wrapText="1" readingOrder="2"/>
      <protection hidden="1"/>
    </xf>
    <xf numFmtId="1" fontId="16" fillId="16" borderId="28" xfId="1" applyNumberFormat="1" applyFont="1" applyFill="1" applyBorder="1" applyAlignment="1">
      <alignment horizontal="center" vertical="center"/>
    </xf>
    <xf numFmtId="0" fontId="8" fillId="7" borderId="19" xfId="0" applyFont="1" applyFill="1" applyBorder="1" applyAlignment="1" applyProtection="1">
      <alignment horizontal="center" vertical="center" wrapText="1" readingOrder="2"/>
      <protection hidden="1"/>
    </xf>
    <xf numFmtId="2" fontId="23" fillId="9" borderId="19" xfId="0" applyNumberFormat="1" applyFont="1" applyFill="1" applyBorder="1" applyAlignment="1" applyProtection="1">
      <alignment horizontal="center" vertical="center"/>
    </xf>
    <xf numFmtId="49" fontId="20" fillId="11"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20" fillId="11"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4" fillId="11"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0" fontId="8" fillId="19" borderId="43" xfId="0" applyFont="1" applyFill="1" applyBorder="1" applyAlignment="1" applyProtection="1">
      <alignment vertical="center" wrapText="1" readingOrder="2"/>
      <protection hidden="1"/>
    </xf>
    <xf numFmtId="1" fontId="16" fillId="19" borderId="30" xfId="1" applyNumberFormat="1" applyFont="1" applyFill="1" applyBorder="1" applyAlignment="1">
      <alignment horizontal="center" vertical="center"/>
    </xf>
    <xf numFmtId="0" fontId="8" fillId="12" borderId="39" xfId="0" applyFont="1" applyFill="1" applyBorder="1" applyAlignment="1" applyProtection="1">
      <alignment horizontal="center" vertical="center" wrapText="1" readingOrder="2"/>
      <protection hidden="1"/>
    </xf>
    <xf numFmtId="0" fontId="8" fillId="12" borderId="39" xfId="0" applyFont="1" applyFill="1" applyBorder="1" applyAlignment="1" applyProtection="1">
      <alignment horizontal="center" vertical="center" wrapText="1" readingOrder="2"/>
      <protection hidden="1"/>
    </xf>
    <xf numFmtId="9" fontId="9" fillId="2" borderId="40" xfId="1" applyFont="1" applyFill="1" applyBorder="1" applyAlignment="1" applyProtection="1">
      <alignment horizontal="center" vertical="center" wrapText="1" readingOrder="2"/>
      <protection hidden="1"/>
    </xf>
    <xf numFmtId="9" fontId="11" fillId="5" borderId="27" xfId="1" applyFont="1" applyFill="1" applyBorder="1" applyAlignment="1" applyProtection="1">
      <alignment horizontal="center" vertical="center" wrapText="1"/>
    </xf>
    <xf numFmtId="49" fontId="18" fillId="16" borderId="39" xfId="0" applyNumberFormat="1" applyFont="1" applyFill="1" applyBorder="1" applyAlignment="1" applyProtection="1">
      <alignment horizontal="center" vertical="top" readingOrder="2"/>
      <protection hidden="1"/>
    </xf>
    <xf numFmtId="49" fontId="18" fillId="6" borderId="16" xfId="0" applyNumberFormat="1" applyFont="1" applyFill="1" applyBorder="1" applyAlignment="1" applyProtection="1">
      <alignment horizontal="center" vertical="top" wrapText="1" readingOrder="2"/>
      <protection hidden="1"/>
    </xf>
    <xf numFmtId="0" fontId="8" fillId="13" borderId="20" xfId="0" applyFont="1" applyFill="1" applyBorder="1" applyAlignment="1" applyProtection="1">
      <alignment horizontal="right" vertical="top" wrapText="1" readingOrder="2"/>
      <protection hidden="1"/>
    </xf>
    <xf numFmtId="0" fontId="0" fillId="4" borderId="46" xfId="0" applyFill="1" applyBorder="1" applyAlignment="1">
      <alignment horizontal="center" vertical="center" wrapText="1"/>
    </xf>
    <xf numFmtId="0" fontId="3" fillId="15" borderId="10" xfId="0" applyFont="1" applyFill="1" applyBorder="1" applyAlignment="1">
      <alignment horizontal="right" vertical="center" wrapText="1"/>
    </xf>
    <xf numFmtId="49" fontId="20" fillId="0" borderId="4" xfId="0" applyNumberFormat="1" applyFont="1" applyFill="1" applyBorder="1" applyAlignment="1" applyProtection="1">
      <alignment horizontal="center" vertical="top" wrapText="1" readingOrder="2"/>
      <protection hidden="1"/>
    </xf>
    <xf numFmtId="164" fontId="26" fillId="5" borderId="19" xfId="0" applyNumberFormat="1" applyFont="1" applyFill="1" applyBorder="1" applyAlignment="1" applyProtection="1">
      <alignment horizontal="center" vertical="top" wrapText="1" readingOrder="2"/>
      <protection hidden="1"/>
    </xf>
    <xf numFmtId="164" fontId="8" fillId="5" borderId="21" xfId="0" applyNumberFormat="1" applyFont="1" applyFill="1" applyBorder="1" applyAlignment="1" applyProtection="1">
      <alignment horizontal="center" vertical="center" wrapText="1" readingOrder="2"/>
      <protection hidden="1"/>
    </xf>
    <xf numFmtId="49" fontId="18" fillId="6" borderId="39" xfId="0" applyNumberFormat="1" applyFont="1" applyFill="1" applyBorder="1" applyAlignment="1" applyProtection="1">
      <alignment horizontal="center" vertical="top" wrapText="1" readingOrder="2"/>
      <protection hidden="1"/>
    </xf>
    <xf numFmtId="0" fontId="12" fillId="8" borderId="32" xfId="0" applyFont="1" applyFill="1" applyBorder="1" applyAlignment="1" applyProtection="1">
      <alignment horizontal="right" vertical="top" wrapText="1" readingOrder="2"/>
      <protection hidden="1"/>
    </xf>
    <xf numFmtId="0" fontId="8" fillId="12" borderId="39" xfId="0" applyFont="1" applyFill="1" applyBorder="1" applyAlignment="1" applyProtection="1">
      <alignment horizontal="center" vertical="center" wrapText="1" readingOrder="2"/>
      <protection hidden="1"/>
    </xf>
    <xf numFmtId="0" fontId="26" fillId="13" borderId="20" xfId="0" applyFont="1" applyFill="1" applyBorder="1" applyAlignment="1" applyProtection="1">
      <alignment horizontal="right" vertical="top" wrapText="1" readingOrder="2"/>
      <protection hidden="1"/>
    </xf>
    <xf numFmtId="0" fontId="2" fillId="7" borderId="11" xfId="0" applyFont="1" applyFill="1" applyBorder="1" applyAlignment="1" applyProtection="1">
      <alignment horizontal="center" vertical="center" wrapText="1"/>
      <protection hidden="1"/>
    </xf>
    <xf numFmtId="0" fontId="3" fillId="15" borderId="11" xfId="0" applyFont="1" applyFill="1" applyBorder="1" applyAlignment="1">
      <alignment horizontal="right" vertical="center" wrapText="1"/>
    </xf>
    <xf numFmtId="0" fontId="0" fillId="0" borderId="21" xfId="0" applyBorder="1"/>
    <xf numFmtId="0" fontId="2" fillId="7" borderId="28" xfId="0" applyFont="1" applyFill="1" applyBorder="1" applyAlignment="1" applyProtection="1">
      <alignment horizontal="center" vertical="center" wrapText="1"/>
      <protection hidden="1"/>
    </xf>
    <xf numFmtId="1" fontId="9" fillId="2" borderId="28" xfId="1" applyNumberFormat="1" applyFont="1" applyFill="1" applyBorder="1" applyAlignment="1" applyProtection="1">
      <alignment horizontal="center" vertical="center" wrapText="1" readingOrder="2"/>
      <protection hidden="1"/>
    </xf>
    <xf numFmtId="0" fontId="0" fillId="4" borderId="11" xfId="0" applyFill="1" applyBorder="1" applyAlignment="1">
      <alignment horizontal="center" vertical="center" wrapText="1"/>
    </xf>
    <xf numFmtId="0" fontId="0" fillId="0" borderId="11" xfId="0" applyBorder="1"/>
    <xf numFmtId="0" fontId="0" fillId="0" borderId="12" xfId="0" applyBorder="1" applyAlignment="1">
      <alignment horizontal="center" vertical="center"/>
    </xf>
    <xf numFmtId="0" fontId="1" fillId="0" borderId="14" xfId="0" applyFont="1" applyBorder="1" applyAlignment="1">
      <alignment horizontal="center" vertical="center" wrapText="1"/>
    </xf>
    <xf numFmtId="0" fontId="12" fillId="8" borderId="32" xfId="0" applyFont="1" applyFill="1" applyBorder="1" applyAlignment="1" applyProtection="1">
      <alignment vertical="top" wrapText="1" readingOrder="2"/>
      <protection hidden="1"/>
    </xf>
    <xf numFmtId="0" fontId="0" fillId="0" borderId="40" xfId="0" applyBorder="1"/>
    <xf numFmtId="0" fontId="0" fillId="0" borderId="40" xfId="0" applyBorder="1" applyAlignment="1">
      <alignment horizontal="center"/>
    </xf>
    <xf numFmtId="0" fontId="0" fillId="0" borderId="39" xfId="0" applyBorder="1" applyAlignment="1">
      <alignment horizontal="center"/>
    </xf>
    <xf numFmtId="49" fontId="11" fillId="16" borderId="28" xfId="0" applyNumberFormat="1" applyFont="1" applyFill="1" applyBorder="1" applyAlignment="1" applyProtection="1">
      <alignment horizontal="right" vertical="top" wrapText="1" readingOrder="2"/>
      <protection hidden="1"/>
    </xf>
    <xf numFmtId="49" fontId="11" fillId="16" borderId="32" xfId="0" applyNumberFormat="1" applyFont="1" applyFill="1" applyBorder="1" applyAlignment="1" applyProtection="1">
      <alignment horizontal="right" vertical="top" wrapText="1" readingOrder="2"/>
      <protection hidden="1"/>
    </xf>
    <xf numFmtId="49" fontId="18" fillId="19" borderId="7" xfId="0" applyNumberFormat="1" applyFont="1" applyFill="1" applyBorder="1" applyAlignment="1" applyProtection="1">
      <alignment horizontal="center" vertical="top" readingOrder="2"/>
      <protection hidden="1"/>
    </xf>
    <xf numFmtId="49" fontId="18" fillId="19" borderId="41" xfId="0" applyNumberFormat="1" applyFont="1" applyFill="1" applyBorder="1" applyAlignment="1" applyProtection="1">
      <alignment horizontal="center" vertical="top" readingOrder="2"/>
      <protection hidden="1"/>
    </xf>
    <xf numFmtId="49" fontId="18" fillId="19" borderId="23" xfId="0" applyNumberFormat="1" applyFont="1" applyFill="1" applyBorder="1" applyAlignment="1" applyProtection="1">
      <alignment horizontal="center" vertical="top" readingOrder="2"/>
      <protection hidden="1"/>
    </xf>
    <xf numFmtId="49" fontId="11" fillId="6" borderId="28" xfId="0" applyNumberFormat="1" applyFont="1" applyFill="1" applyBorder="1" applyAlignment="1" applyProtection="1">
      <alignment horizontal="right" vertical="top" wrapText="1" readingOrder="2"/>
      <protection hidden="1"/>
    </xf>
    <xf numFmtId="49" fontId="11" fillId="6" borderId="32" xfId="0" applyNumberFormat="1" applyFont="1" applyFill="1" applyBorder="1" applyAlignment="1" applyProtection="1">
      <alignment horizontal="right" vertical="top" wrapText="1" readingOrder="2"/>
      <protection hidden="1"/>
    </xf>
    <xf numFmtId="49" fontId="19" fillId="20" borderId="6" xfId="0" applyNumberFormat="1" applyFont="1" applyFill="1" applyBorder="1" applyAlignment="1" applyProtection="1">
      <alignment horizontal="center" vertical="top"/>
      <protection hidden="1"/>
    </xf>
    <xf numFmtId="49" fontId="19" fillId="20" borderId="5" xfId="0" applyNumberFormat="1" applyFont="1" applyFill="1" applyBorder="1" applyAlignment="1" applyProtection="1">
      <alignment horizontal="center" vertical="top"/>
      <protection hidden="1"/>
    </xf>
    <xf numFmtId="49" fontId="22" fillId="21" borderId="31" xfId="0" applyNumberFormat="1" applyFont="1" applyFill="1" applyBorder="1" applyAlignment="1" applyProtection="1">
      <alignment horizontal="center" vertical="top" wrapText="1"/>
      <protection hidden="1"/>
    </xf>
    <xf numFmtId="49" fontId="22" fillId="21" borderId="5" xfId="0" applyNumberFormat="1" applyFont="1" applyFill="1" applyBorder="1" applyAlignment="1" applyProtection="1">
      <alignment horizontal="center" vertical="top" wrapText="1"/>
      <protection hidden="1"/>
    </xf>
    <xf numFmtId="49" fontId="22" fillId="21" borderId="36" xfId="0" applyNumberFormat="1" applyFont="1" applyFill="1" applyBorder="1" applyAlignment="1" applyProtection="1">
      <alignment horizontal="center" vertical="top" wrapText="1"/>
      <protection hidden="1"/>
    </xf>
    <xf numFmtId="49" fontId="22" fillId="21" borderId="13" xfId="0" applyNumberFormat="1" applyFont="1" applyFill="1" applyBorder="1" applyAlignment="1" applyProtection="1">
      <alignment horizontal="center" vertical="top" wrapText="1"/>
      <protection hidden="1"/>
    </xf>
    <xf numFmtId="49" fontId="18" fillId="11" borderId="15" xfId="0" applyNumberFormat="1" applyFont="1" applyFill="1" applyBorder="1" applyAlignment="1" applyProtection="1">
      <alignment horizontal="center" wrapText="1"/>
      <protection hidden="1"/>
    </xf>
    <xf numFmtId="49" fontId="18" fillId="11" borderId="11" xfId="0" applyNumberFormat="1" applyFont="1" applyFill="1" applyBorder="1" applyAlignment="1" applyProtection="1">
      <alignment horizontal="center" wrapText="1"/>
      <protection hidden="1"/>
    </xf>
    <xf numFmtId="49" fontId="18" fillId="11" borderId="12" xfId="0" applyNumberFormat="1" applyFont="1" applyFill="1" applyBorder="1" applyAlignment="1" applyProtection="1">
      <alignment horizontal="center" wrapText="1"/>
      <protection hidden="1"/>
    </xf>
    <xf numFmtId="49" fontId="19" fillId="11" borderId="36" xfId="0" applyNumberFormat="1" applyFont="1" applyFill="1" applyBorder="1" applyAlignment="1" applyProtection="1">
      <alignment horizontal="center" vertical="top" wrapText="1"/>
      <protection hidden="1"/>
    </xf>
    <xf numFmtId="49" fontId="19" fillId="11" borderId="13" xfId="0" applyNumberFormat="1" applyFont="1" applyFill="1" applyBorder="1" applyAlignment="1" applyProtection="1">
      <alignment horizontal="center" vertical="top" wrapText="1"/>
      <protection hidden="1"/>
    </xf>
    <xf numFmtId="49" fontId="21" fillId="11" borderId="28" xfId="0" applyNumberFormat="1" applyFont="1" applyFill="1" applyBorder="1" applyAlignment="1" applyProtection="1">
      <alignment horizontal="center" vertical="top" wrapText="1"/>
      <protection hidden="1"/>
    </xf>
    <xf numFmtId="49" fontId="21" fillId="11" borderId="32" xfId="0" applyNumberFormat="1" applyFont="1" applyFill="1" applyBorder="1" applyAlignment="1" applyProtection="1">
      <alignment horizontal="center" vertical="top" wrapText="1"/>
      <protection hidden="1"/>
    </xf>
    <xf numFmtId="49" fontId="20" fillId="11" borderId="28" xfId="0" applyNumberFormat="1" applyFont="1" applyFill="1" applyBorder="1" applyAlignment="1" applyProtection="1">
      <alignment horizontal="center" vertical="top" wrapText="1"/>
      <protection hidden="1"/>
    </xf>
    <xf numFmtId="49" fontId="20" fillId="11" borderId="32" xfId="0" applyNumberFormat="1" applyFont="1" applyFill="1" applyBorder="1" applyAlignment="1" applyProtection="1">
      <alignment horizontal="center" vertical="top" wrapText="1"/>
      <protection hidden="1"/>
    </xf>
    <xf numFmtId="49" fontId="20" fillId="11" borderId="33" xfId="0" applyNumberFormat="1" applyFont="1" applyFill="1" applyBorder="1" applyAlignment="1" applyProtection="1">
      <alignment horizontal="center" vertical="top" wrapText="1"/>
      <protection hidden="1"/>
    </xf>
    <xf numFmtId="49" fontId="20" fillId="11" borderId="23" xfId="0" applyNumberFormat="1" applyFont="1" applyFill="1" applyBorder="1" applyAlignment="1" applyProtection="1">
      <alignment horizontal="center" vertical="top" wrapText="1"/>
      <protection hidden="1"/>
    </xf>
    <xf numFmtId="49" fontId="18" fillId="16" borderId="39" xfId="0" applyNumberFormat="1" applyFont="1" applyFill="1" applyBorder="1" applyAlignment="1" applyProtection="1">
      <alignment horizontal="center" vertical="top" readingOrder="2"/>
      <protection hidden="1"/>
    </xf>
    <xf numFmtId="49" fontId="18" fillId="16" borderId="16" xfId="0" applyNumberFormat="1" applyFont="1" applyFill="1" applyBorder="1" applyAlignment="1" applyProtection="1">
      <alignment horizontal="center" vertical="top" readingOrder="2"/>
      <protection hidden="1"/>
    </xf>
    <xf numFmtId="0" fontId="8" fillId="12" borderId="39" xfId="0" applyFont="1" applyFill="1" applyBorder="1" applyAlignment="1" applyProtection="1">
      <alignment horizontal="center" vertical="center" wrapText="1" readingOrder="2"/>
      <protection hidden="1"/>
    </xf>
    <xf numFmtId="0" fontId="8" fillId="12" borderId="10" xfId="0" applyFont="1" applyFill="1" applyBorder="1" applyAlignment="1" applyProtection="1">
      <alignment horizontal="center" vertical="center" wrapText="1" readingOrder="2"/>
      <protection hidden="1"/>
    </xf>
    <xf numFmtId="0" fontId="8" fillId="12" borderId="16" xfId="0" applyFont="1" applyFill="1" applyBorder="1" applyAlignment="1" applyProtection="1">
      <alignment horizontal="center" vertical="center" wrapText="1" readingOrder="2"/>
      <protection hidden="1"/>
    </xf>
    <xf numFmtId="0" fontId="12" fillId="8" borderId="28" xfId="0" applyFont="1" applyFill="1" applyBorder="1" applyAlignment="1" applyProtection="1">
      <alignment horizontal="right" vertical="top" wrapText="1" readingOrder="2"/>
      <protection hidden="1"/>
    </xf>
    <xf numFmtId="0" fontId="12" fillId="8" borderId="32" xfId="0" applyFont="1" applyFill="1" applyBorder="1" applyAlignment="1" applyProtection="1">
      <alignment horizontal="right" vertical="top" wrapText="1" readingOrder="2"/>
      <protection hidden="1"/>
    </xf>
    <xf numFmtId="0" fontId="12" fillId="8" borderId="43" xfId="0" applyFont="1" applyFill="1" applyBorder="1" applyAlignment="1" applyProtection="1">
      <alignment horizontal="right" vertical="top" wrapText="1" readingOrder="2"/>
      <protection hidden="1"/>
    </xf>
    <xf numFmtId="0" fontId="12" fillId="8" borderId="53" xfId="0" applyFont="1" applyFill="1" applyBorder="1" applyAlignment="1" applyProtection="1">
      <alignment horizontal="right" vertical="top" wrapText="1" readingOrder="2"/>
      <protection hidden="1"/>
    </xf>
    <xf numFmtId="0" fontId="12" fillId="8" borderId="48" xfId="0" applyFont="1" applyFill="1" applyBorder="1" applyAlignment="1" applyProtection="1">
      <alignment horizontal="right" vertical="top" wrapText="1" readingOrder="2"/>
      <protection hidden="1"/>
    </xf>
    <xf numFmtId="0" fontId="16" fillId="14" borderId="44" xfId="0" applyFont="1" applyFill="1" applyBorder="1" applyAlignment="1">
      <alignment horizontal="center" vertical="center"/>
    </xf>
    <xf numFmtId="0" fontId="16" fillId="14" borderId="45" xfId="0" applyFont="1" applyFill="1" applyBorder="1" applyAlignment="1">
      <alignment horizontal="center" vertical="center"/>
    </xf>
    <xf numFmtId="0" fontId="16" fillId="14" borderId="37" xfId="0" applyFont="1" applyFill="1" applyBorder="1" applyAlignment="1">
      <alignment horizontal="center" vertical="center"/>
    </xf>
    <xf numFmtId="0" fontId="16" fillId="14" borderId="32" xfId="0" applyFont="1" applyFill="1" applyBorder="1" applyAlignment="1">
      <alignment horizontal="center" vertical="center"/>
    </xf>
    <xf numFmtId="0" fontId="8" fillId="18" borderId="37" xfId="0" applyFont="1" applyFill="1" applyBorder="1" applyAlignment="1" applyProtection="1">
      <alignment horizontal="center" vertical="center" wrapText="1" readingOrder="2"/>
      <protection hidden="1"/>
    </xf>
    <xf numFmtId="0" fontId="8" fillId="18" borderId="19" xfId="0" applyFont="1" applyFill="1" applyBorder="1" applyAlignment="1" applyProtection="1">
      <alignment horizontal="center" vertical="center" wrapText="1" readingOrder="2"/>
      <protection hidden="1"/>
    </xf>
    <xf numFmtId="0" fontId="8" fillId="16" borderId="39" xfId="0" applyFont="1" applyFill="1" applyBorder="1" applyAlignment="1" applyProtection="1">
      <alignment horizontal="center" vertical="center" wrapText="1" readingOrder="2"/>
      <protection hidden="1"/>
    </xf>
    <xf numFmtId="0" fontId="8" fillId="16" borderId="10" xfId="0" applyFont="1" applyFill="1" applyBorder="1" applyAlignment="1" applyProtection="1">
      <alignment horizontal="center" vertical="center" wrapText="1" readingOrder="2"/>
      <protection hidden="1"/>
    </xf>
    <xf numFmtId="1" fontId="14" fillId="17" borderId="28" xfId="1" applyNumberFormat="1" applyFont="1" applyFill="1" applyBorder="1" applyAlignment="1" applyProtection="1">
      <alignment horizontal="center" vertical="center" wrapText="1" readingOrder="2"/>
      <protection hidden="1"/>
    </xf>
    <xf numFmtId="1" fontId="14" fillId="17" borderId="19" xfId="1" applyNumberFormat="1" applyFont="1" applyFill="1" applyBorder="1" applyAlignment="1" applyProtection="1">
      <alignment horizontal="center" vertical="center" wrapText="1" readingOrder="2"/>
      <protection hidden="1"/>
    </xf>
    <xf numFmtId="0" fontId="8" fillId="7" borderId="11" xfId="0" applyNumberFormat="1" applyFont="1" applyFill="1" applyBorder="1" applyAlignment="1" applyProtection="1">
      <alignment horizontal="center" vertical="center" wrapText="1" readingOrder="2"/>
      <protection hidden="1"/>
    </xf>
    <xf numFmtId="0" fontId="8" fillId="7" borderId="21" xfId="0" applyNumberFormat="1" applyFont="1" applyFill="1" applyBorder="1" applyAlignment="1" applyProtection="1">
      <alignment horizontal="center" vertical="center" wrapText="1" readingOrder="2"/>
      <protection hidden="1"/>
    </xf>
    <xf numFmtId="0" fontId="8" fillId="7" borderId="17" xfId="0" applyNumberFormat="1" applyFont="1" applyFill="1" applyBorder="1" applyAlignment="1" applyProtection="1">
      <alignment horizontal="center" vertical="center" wrapText="1" readingOrder="2"/>
      <protection hidden="1"/>
    </xf>
    <xf numFmtId="0" fontId="8" fillId="7" borderId="36" xfId="0" applyNumberFormat="1" applyFont="1" applyFill="1" applyBorder="1" applyAlignment="1" applyProtection="1">
      <alignment horizontal="center" vertical="center" wrapText="1" readingOrder="2"/>
      <protection hidden="1"/>
    </xf>
    <xf numFmtId="0" fontId="17" fillId="7" borderId="15" xfId="0" applyFont="1" applyFill="1" applyBorder="1" applyAlignment="1" applyProtection="1">
      <alignment horizontal="center" vertical="center" wrapText="1" readingOrder="2"/>
      <protection hidden="1"/>
    </xf>
    <xf numFmtId="0" fontId="17" fillId="7" borderId="38" xfId="0" applyFont="1" applyFill="1" applyBorder="1" applyAlignment="1" applyProtection="1">
      <alignment horizontal="center" vertical="center" wrapText="1" readingOrder="2"/>
      <protection hidden="1"/>
    </xf>
    <xf numFmtId="0" fontId="17" fillId="7" borderId="11" xfId="0" applyFont="1" applyFill="1" applyBorder="1" applyAlignment="1" applyProtection="1">
      <alignment horizontal="center" vertical="center" wrapText="1" readingOrder="2"/>
      <protection hidden="1"/>
    </xf>
    <xf numFmtId="0" fontId="17" fillId="7" borderId="20" xfId="0" applyFont="1" applyFill="1" applyBorder="1" applyAlignment="1" applyProtection="1">
      <alignment horizontal="center" vertical="center" wrapText="1" readingOrder="2"/>
      <protection hidden="1"/>
    </xf>
    <xf numFmtId="0" fontId="8" fillId="7" borderId="15" xfId="0" applyNumberFormat="1" applyFont="1" applyFill="1" applyBorder="1" applyAlignment="1" applyProtection="1">
      <alignment horizontal="center" vertical="center" wrapText="1" readingOrder="2"/>
      <protection hidden="1"/>
    </xf>
    <xf numFmtId="0" fontId="8" fillId="7" borderId="18" xfId="0" applyNumberFormat="1" applyFont="1" applyFill="1" applyBorder="1" applyAlignment="1" applyProtection="1">
      <alignment horizontal="center" vertical="center" wrapText="1" readingOrder="2"/>
      <protection hidden="1"/>
    </xf>
    <xf numFmtId="0" fontId="5" fillId="22" borderId="52" xfId="0" applyFont="1" applyFill="1" applyBorder="1" applyAlignment="1">
      <alignment horizontal="center"/>
    </xf>
    <xf numFmtId="0" fontId="5" fillId="22" borderId="47" xfId="0" applyFont="1" applyFill="1" applyBorder="1" applyAlignment="1">
      <alignment horizontal="center"/>
    </xf>
    <xf numFmtId="0" fontId="5" fillId="22" borderId="14" xfId="0" applyFont="1" applyFill="1" applyBorder="1" applyAlignment="1">
      <alignment horizontal="center"/>
    </xf>
    <xf numFmtId="0" fontId="8" fillId="7" borderId="11" xfId="0" applyFont="1" applyFill="1" applyBorder="1" applyAlignment="1" applyProtection="1">
      <alignment horizontal="center" vertical="center" wrapText="1" readingOrder="2"/>
      <protection hidden="1"/>
    </xf>
    <xf numFmtId="0" fontId="8" fillId="7" borderId="28" xfId="0" applyFont="1" applyFill="1" applyBorder="1" applyAlignment="1" applyProtection="1">
      <alignment horizontal="center" vertical="center" wrapText="1" readingOrder="2"/>
      <protection hidden="1"/>
    </xf>
    <xf numFmtId="0" fontId="8" fillId="7" borderId="12" xfId="0" applyFont="1" applyFill="1" applyBorder="1" applyAlignment="1" applyProtection="1">
      <alignment horizontal="center" vertical="center" wrapText="1" readingOrder="2"/>
      <protection hidden="1"/>
    </xf>
    <xf numFmtId="0" fontId="8" fillId="7" borderId="47" xfId="0" applyFont="1" applyFill="1" applyBorder="1" applyAlignment="1" applyProtection="1">
      <alignment horizontal="center" vertical="center" wrapText="1" readingOrder="2"/>
      <protection hidden="1"/>
    </xf>
    <xf numFmtId="0" fontId="8" fillId="7" borderId="15" xfId="0" applyFont="1" applyFill="1" applyBorder="1" applyAlignment="1" applyProtection="1">
      <alignment horizontal="center" vertical="center" wrapText="1" readingOrder="2"/>
      <protection hidden="1"/>
    </xf>
    <xf numFmtId="0" fontId="8" fillId="7" borderId="38" xfId="0" applyFont="1" applyFill="1" applyBorder="1" applyAlignment="1" applyProtection="1">
      <alignment horizontal="center" vertical="center" wrapText="1" readingOrder="2"/>
      <protection hidden="1"/>
    </xf>
    <xf numFmtId="0" fontId="8" fillId="7" borderId="38" xfId="0" applyNumberFormat="1" applyFont="1" applyFill="1" applyBorder="1" applyAlignment="1" applyProtection="1">
      <alignment horizontal="center" vertical="center" wrapText="1" readingOrder="2"/>
      <protection hidden="1"/>
    </xf>
    <xf numFmtId="0" fontId="8" fillId="7" borderId="20" xfId="0" applyFont="1" applyFill="1" applyBorder="1" applyAlignment="1" applyProtection="1">
      <alignment horizontal="center" vertical="center" wrapText="1" readingOrder="2"/>
      <protection hidden="1"/>
    </xf>
    <xf numFmtId="0" fontId="8" fillId="7" borderId="43" xfId="0" applyNumberFormat="1" applyFont="1" applyFill="1" applyBorder="1" applyAlignment="1" applyProtection="1">
      <alignment horizontal="center" vertical="center" wrapText="1" readingOrder="2"/>
      <protection hidden="1"/>
    </xf>
    <xf numFmtId="0" fontId="8" fillId="7" borderId="20" xfId="0" applyNumberFormat="1" applyFont="1" applyFill="1" applyBorder="1" applyAlignment="1" applyProtection="1">
      <alignment horizontal="center" vertical="center" wrapText="1" readingOrder="2"/>
      <protection hidden="1"/>
    </xf>
    <xf numFmtId="0" fontId="27" fillId="15" borderId="49" xfId="0" applyFont="1" applyFill="1" applyBorder="1" applyAlignment="1">
      <alignment horizontal="center"/>
    </xf>
    <xf numFmtId="0" fontId="27" fillId="15" borderId="50" xfId="0" applyFont="1" applyFill="1" applyBorder="1" applyAlignment="1">
      <alignment horizontal="center"/>
    </xf>
    <xf numFmtId="0" fontId="27" fillId="15" borderId="51" xfId="0" applyFont="1" applyFill="1" applyBorder="1" applyAlignment="1">
      <alignment horizontal="center"/>
    </xf>
    <xf numFmtId="0" fontId="5" fillId="22" borderId="22" xfId="0" applyFont="1" applyFill="1" applyBorder="1" applyAlignment="1">
      <alignment horizontal="center"/>
    </xf>
    <xf numFmtId="0" fontId="10" fillId="15" borderId="15" xfId="0" applyFont="1" applyFill="1" applyBorder="1" applyAlignment="1">
      <alignment horizontal="center" vertical="center" wrapText="1"/>
    </xf>
    <xf numFmtId="0" fontId="10" fillId="15" borderId="36" xfId="0" applyFont="1" applyFill="1" applyBorder="1" applyAlignment="1">
      <alignment horizontal="center" vertical="center" wrapText="1"/>
    </xf>
    <xf numFmtId="0" fontId="10" fillId="15" borderId="11" xfId="0" applyFont="1" applyFill="1" applyBorder="1" applyAlignment="1">
      <alignment horizontal="center" vertical="center" wrapText="1"/>
    </xf>
    <xf numFmtId="0" fontId="10" fillId="15" borderId="28" xfId="0" applyFont="1" applyFill="1" applyBorder="1" applyAlignment="1">
      <alignment horizontal="center" vertical="center" wrapText="1"/>
    </xf>
    <xf numFmtId="0" fontId="5" fillId="0" borderId="12" xfId="0" applyFont="1" applyBorder="1" applyAlignment="1">
      <alignment horizontal="center"/>
    </xf>
    <xf numFmtId="0" fontId="5" fillId="0" borderId="14" xfId="0" applyFont="1" applyBorder="1" applyAlignment="1">
      <alignment horizontal="center"/>
    </xf>
    <xf numFmtId="0" fontId="3" fillId="15" borderId="20" xfId="0" applyFont="1" applyFill="1" applyBorder="1" applyAlignment="1">
      <alignment horizontal="center" vertical="center" wrapText="1"/>
    </xf>
    <xf numFmtId="0" fontId="18" fillId="10" borderId="1" xfId="0" applyFont="1" applyFill="1" applyBorder="1" applyAlignment="1" applyProtection="1">
      <alignment horizontal="center" vertical="center" wrapText="1"/>
    </xf>
    <xf numFmtId="0" fontId="18" fillId="10" borderId="4" xfId="0" applyFont="1" applyFill="1" applyBorder="1" applyAlignment="1" applyProtection="1">
      <alignment horizontal="center" vertical="center" wrapText="1"/>
    </xf>
    <xf numFmtId="0" fontId="5" fillId="10" borderId="29" xfId="0" applyFont="1" applyFill="1" applyBorder="1" applyAlignment="1" applyProtection="1">
      <alignment horizontal="center"/>
    </xf>
    <xf numFmtId="0" fontId="5" fillId="10" borderId="13" xfId="0" applyFont="1" applyFill="1" applyBorder="1" applyAlignment="1" applyProtection="1">
      <alignment horizontal="center"/>
    </xf>
    <xf numFmtId="9" fontId="23" fillId="9" borderId="37" xfId="0" applyNumberFormat="1" applyFont="1" applyFill="1" applyBorder="1" applyAlignment="1" applyProtection="1">
      <alignment horizontal="center" vertical="center"/>
    </xf>
    <xf numFmtId="9" fontId="23" fillId="9" borderId="32" xfId="0" applyNumberFormat="1" applyFont="1" applyFill="1" applyBorder="1" applyAlignment="1" applyProtection="1">
      <alignment horizontal="center" vertical="center"/>
    </xf>
    <xf numFmtId="0" fontId="0" fillId="0" borderId="42" xfId="0" applyBorder="1" applyAlignment="1" applyProtection="1">
      <alignment horizontal="center"/>
    </xf>
    <xf numFmtId="49" fontId="12" fillId="0" borderId="4" xfId="0" applyNumberFormat="1" applyFont="1" applyFill="1" applyBorder="1" applyAlignment="1">
      <alignment horizontal="center" vertical="top" wrapText="1"/>
    </xf>
  </cellXfs>
  <cellStyles count="3">
    <cellStyle name="Normal" xfId="0" builtinId="0"/>
    <cellStyle name="Percent" xfId="1" builtinId="5"/>
    <cellStyle name="היפר-קישור" xfId="2" builtinId="8"/>
  </cellStyles>
  <dxfs count="211">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showGridLines="0" rightToLeft="1" tabSelected="1" view="pageBreakPreview" zoomScaleNormal="100" zoomScaleSheetLayoutView="100" workbookViewId="0">
      <pane xSplit="3" ySplit="2" topLeftCell="D3" activePane="bottomRight" state="frozen"/>
      <selection pane="topRight" activeCell="D1" sqref="D1"/>
      <selection pane="bottomLeft" activeCell="A3" sqref="A3"/>
      <selection pane="bottomRight" sqref="A1:A6"/>
    </sheetView>
  </sheetViews>
  <sheetFormatPr defaultColWidth="9" defaultRowHeight="13.8" x14ac:dyDescent="0.25"/>
  <cols>
    <col min="1" max="1" width="7.296875" style="18" bestFit="1" customWidth="1"/>
    <col min="2" max="2" width="10" style="19" customWidth="1"/>
    <col min="3" max="3" width="56.3984375" style="18" customWidth="1"/>
    <col min="4" max="6" width="11.3984375" style="15" customWidth="1"/>
    <col min="7" max="16384" width="9" style="15"/>
  </cols>
  <sheetData>
    <row r="1" spans="1:6" s="63" customFormat="1" ht="19.2" x14ac:dyDescent="0.25">
      <c r="A1" s="110" t="s">
        <v>0</v>
      </c>
      <c r="B1" s="113" t="s">
        <v>1</v>
      </c>
      <c r="C1" s="114"/>
      <c r="D1" s="62">
        <v>1</v>
      </c>
      <c r="E1" s="62">
        <v>2</v>
      </c>
      <c r="F1" s="62">
        <v>3</v>
      </c>
    </row>
    <row r="2" spans="1:6" s="61" customFormat="1" ht="18" x14ac:dyDescent="0.25">
      <c r="A2" s="111"/>
      <c r="B2" s="115" t="s">
        <v>18</v>
      </c>
      <c r="C2" s="116"/>
      <c r="D2" s="60"/>
      <c r="E2" s="60"/>
      <c r="F2" s="60"/>
    </row>
    <row r="3" spans="1:6" s="61" customFormat="1" ht="18" x14ac:dyDescent="0.25">
      <c r="A3" s="111"/>
      <c r="B3" s="115" t="s">
        <v>19</v>
      </c>
      <c r="C3" s="116"/>
      <c r="D3" s="60"/>
      <c r="E3" s="60"/>
      <c r="F3" s="60"/>
    </row>
    <row r="4" spans="1:6" s="61" customFormat="1" x14ac:dyDescent="0.25">
      <c r="A4" s="111"/>
      <c r="B4" s="117" t="s">
        <v>22</v>
      </c>
      <c r="C4" s="118"/>
      <c r="D4" s="60"/>
      <c r="E4" s="60"/>
      <c r="F4" s="60"/>
    </row>
    <row r="5" spans="1:6" s="61" customFormat="1" x14ac:dyDescent="0.25">
      <c r="A5" s="111"/>
      <c r="B5" s="117" t="s">
        <v>13</v>
      </c>
      <c r="C5" s="118"/>
      <c r="D5" s="60"/>
      <c r="E5" s="60"/>
      <c r="F5" s="60"/>
    </row>
    <row r="6" spans="1:6" s="61" customFormat="1" ht="14.4" thickBot="1" x14ac:dyDescent="0.3">
      <c r="A6" s="112"/>
      <c r="B6" s="119" t="s">
        <v>26</v>
      </c>
      <c r="C6" s="120"/>
      <c r="D6" s="64"/>
      <c r="E6" s="64"/>
      <c r="F6" s="64"/>
    </row>
    <row r="7" spans="1:6" ht="34.200000000000003" thickBot="1" x14ac:dyDescent="0.3">
      <c r="A7" s="23" t="s">
        <v>27</v>
      </c>
      <c r="B7" s="104" t="s">
        <v>28</v>
      </c>
      <c r="C7" s="105"/>
      <c r="D7" s="28" t="str">
        <f>IF(OR(D8="פסילה",D13="פסילה"),"פסילה",IF(OR(D8="נדרשת השלמה",D13="נדרשת השלמה"),"נדרשת השלמה","עמידה בדרישות"))</f>
        <v>נדרשת השלמה</v>
      </c>
      <c r="E7" s="28" t="str">
        <f>IF(OR(E8="פסילה",E13="פסילה"),"פסילה",IF(OR(E8="נדרשת השלמה",E13="נדרשת השלמה"),"נדרשת השלמה","עמידה בדרישות"))</f>
        <v>נדרשת השלמה</v>
      </c>
      <c r="F7" s="28" t="str">
        <f>IF(OR(F8="פסילה",F13="פסילה"),"פסילה",IF(OR(F8="נדרשת השלמה",F13="נדרשת השלמה"),"נדרשת השלמה","עמידה בדרישות"))</f>
        <v>נדרשת השלמה</v>
      </c>
    </row>
    <row r="8" spans="1:6" s="20" customFormat="1" ht="33.6" x14ac:dyDescent="0.25">
      <c r="A8" s="25" t="s">
        <v>29</v>
      </c>
      <c r="B8" s="108" t="s">
        <v>48</v>
      </c>
      <c r="C8" s="109"/>
      <c r="D8" s="28" t="str">
        <f t="array" ref="D8">IF(SUM(LEN(D9:D12)-LEN(SUBSTITUTE(D9:D12,"V","")))+SUM(LEN(D9:D12)-LEN(SUBSTITUTE(D9:D12,"ל.ר.","")))/LEN("ל.ר.")=4,"עמידה בדרישות",IF(SUM(LEN(D9:D12)-LEN(SUBSTITUTE(D9:D12,"X","")))&gt;0,"פסילה","נדרשת השלמה"))</f>
        <v>נדרשת השלמה</v>
      </c>
      <c r="E8" s="28" t="str">
        <f t="array" ref="E8">IF(SUM(LEN(E9:E12)-LEN(SUBSTITUTE(E9:E12,"V","")))+SUM(LEN(E9:E12)-LEN(SUBSTITUTE(E9:E12,"ל.ר.","")))/LEN("ל.ר.")=4,"עמידה בדרישות",IF(SUM(LEN(E9:E12)-LEN(SUBSTITUTE(E9:E12,"X","")))&gt;0,"פסילה","נדרשת השלמה"))</f>
        <v>נדרשת השלמה</v>
      </c>
      <c r="F8" s="28" t="str">
        <f t="array" ref="F8">IF(SUM(LEN(F9:F12)-LEN(SUBSTITUTE(F9:F12,"V","")))+SUM(LEN(F9:F12)-LEN(SUBSTITUTE(F9:F12,"ל.ר.","")))/LEN("ל.ר.")=4,"עמידה בדרישות",IF(SUM(LEN(F9:F12)-LEN(SUBSTITUTE(F9:F12,"X","")))&gt;0,"פסילה","נדרשת השלמה"))</f>
        <v>נדרשת השלמה</v>
      </c>
    </row>
    <row r="9" spans="1:6" s="20" customFormat="1" ht="15.6" x14ac:dyDescent="0.25">
      <c r="A9" s="26" t="s">
        <v>49</v>
      </c>
      <c r="B9" s="102" t="s">
        <v>88</v>
      </c>
      <c r="C9" s="103"/>
      <c r="D9" s="21"/>
      <c r="E9" s="21"/>
      <c r="F9" s="21"/>
    </row>
    <row r="10" spans="1:6" s="20" customFormat="1" ht="52.2" customHeight="1" x14ac:dyDescent="0.25">
      <c r="A10" s="73" t="s">
        <v>83</v>
      </c>
      <c r="B10" s="102" t="s">
        <v>87</v>
      </c>
      <c r="C10" s="103"/>
      <c r="D10" s="77"/>
      <c r="E10" s="77"/>
      <c r="F10" s="77"/>
    </row>
    <row r="11" spans="1:6" s="20" customFormat="1" ht="67.2" customHeight="1" x14ac:dyDescent="0.25">
      <c r="A11" s="73" t="s">
        <v>84</v>
      </c>
      <c r="B11" s="102" t="s">
        <v>86</v>
      </c>
      <c r="C11" s="103"/>
      <c r="D11" s="77"/>
      <c r="E11" s="77"/>
      <c r="F11" s="77"/>
    </row>
    <row r="12" spans="1:6" s="20" customFormat="1" ht="67.2" customHeight="1" thickBot="1" x14ac:dyDescent="0.3">
      <c r="A12" s="73" t="s">
        <v>85</v>
      </c>
      <c r="B12" s="102" t="s">
        <v>31</v>
      </c>
      <c r="C12" s="103"/>
      <c r="D12" s="77"/>
      <c r="E12" s="77"/>
      <c r="F12" s="77"/>
    </row>
    <row r="13" spans="1:6" s="17" customFormat="1" ht="34.200000000000003" thickBot="1" x14ac:dyDescent="0.3">
      <c r="A13" s="24" t="s">
        <v>30</v>
      </c>
      <c r="B13" s="106" t="s">
        <v>50</v>
      </c>
      <c r="C13" s="107"/>
      <c r="D13" s="28" t="str">
        <f t="array" ref="D13">IF(SUM(LEN(D14:D17)-LEN(SUBSTITUTE(D14:D17,"V","")))+SUM(LEN(D14:D17)-LEN(SUBSTITUTE(D14:D17,"ל.ר.","")))/LEN("ל.ר.")=4,"עמידה בדרישות",IF(SUM(LEN(D14:D17)-LEN(SUBSTITUTE(D14:D17,"X","")))&gt;0,"פסילה","נדרשת השלמה"))</f>
        <v>נדרשת השלמה</v>
      </c>
      <c r="E13" s="28" t="str">
        <f t="array" ref="E13">IF(SUM(LEN(E14:E17)-LEN(SUBSTITUTE(E14:E17,"V","")))+SUM(LEN(E14:E17)-LEN(SUBSTITUTE(E14:E17,"ל.ר.","")))/LEN("ל.ר.")=4,"עמידה בדרישות",IF(SUM(LEN(E14:E17)-LEN(SUBSTITUTE(E14:E17,"X","")))&gt;0,"פסילה","נדרשת השלמה"))</f>
        <v>נדרשת השלמה</v>
      </c>
      <c r="F13" s="28" t="str">
        <f t="array" ref="F13">IF(SUM(LEN(F14:F17)-LEN(SUBSTITUTE(F14:F17,"V","")))+SUM(LEN(F14:F17)-LEN(SUBSTITUTE(F14:F17,"ל.ר.","")))/LEN("ל.ר.")=4,"עמידה בדרישות",IF(SUM(LEN(F14:F17)-LEN(SUBSTITUTE(F14:F17,"X","")))&gt;0,"פסילה","נדרשת השלמה"))</f>
        <v>נדרשת השלמה</v>
      </c>
    </row>
    <row r="14" spans="1:6" s="16" customFormat="1" ht="15.6" x14ac:dyDescent="0.25">
      <c r="A14" s="26" t="s">
        <v>51</v>
      </c>
      <c r="B14" s="102" t="s">
        <v>112</v>
      </c>
      <c r="C14" s="103"/>
      <c r="D14" s="21"/>
      <c r="E14" s="21"/>
      <c r="F14" s="21"/>
    </row>
    <row r="15" spans="1:6" s="16" customFormat="1" ht="32.4" customHeight="1" x14ac:dyDescent="0.25">
      <c r="A15" s="26" t="s">
        <v>52</v>
      </c>
      <c r="B15" s="102" t="s">
        <v>53</v>
      </c>
      <c r="C15" s="103"/>
      <c r="D15" s="21"/>
      <c r="E15" s="21"/>
      <c r="F15" s="21"/>
    </row>
    <row r="16" spans="1:6" s="16" customFormat="1" ht="210" customHeight="1" x14ac:dyDescent="0.25">
      <c r="A16" s="80" t="s">
        <v>54</v>
      </c>
      <c r="B16" s="102" t="s">
        <v>140</v>
      </c>
      <c r="C16" s="103"/>
      <c r="D16" s="21"/>
      <c r="E16" s="21"/>
      <c r="F16" s="21"/>
    </row>
    <row r="17" spans="1:6" s="16" customFormat="1" ht="51.6" customHeight="1" thickBot="1" x14ac:dyDescent="0.3">
      <c r="A17" s="80" t="s">
        <v>55</v>
      </c>
      <c r="B17" s="102" t="s">
        <v>141</v>
      </c>
      <c r="C17" s="103"/>
      <c r="D17" s="21"/>
      <c r="E17" s="21"/>
      <c r="F17" s="21"/>
    </row>
    <row r="18" spans="1:6" s="17" customFormat="1" ht="34.200000000000003" thickBot="1" x14ac:dyDescent="0.3">
      <c r="A18" s="23" t="s">
        <v>56</v>
      </c>
      <c r="B18" s="104" t="s">
        <v>2</v>
      </c>
      <c r="C18" s="105"/>
      <c r="D18" s="28" t="str">
        <f t="array" ref="D18">IF(SUM(LEN(D19:D40)-LEN(SUBSTITUTE(D19:D40,"V","")))+SUM(LEN(D19:D40)-LEN(SUBSTITUTE(D19:D40,"ל.ר.","")))/LEN("ל.ר.")=22,"עמידה בדרישות",IF(SUM(LEN(D19:D40)-LEN(SUBSTITUTE(D19:D40,"X","")))&gt;0,"פסילה","נדרשת השלמה"))</f>
        <v>נדרשת השלמה</v>
      </c>
      <c r="E18" s="28" t="str">
        <f t="array" ref="E18">IF(SUM(LEN(E19:E40)-LEN(SUBSTITUTE(E19:E40,"V","")))+SUM(LEN(E19:E40)-LEN(SUBSTITUTE(E19:E40,"ל.ר.","")))/LEN("ל.ר.")=22,"עמידה בדרישות",IF(SUM(LEN(E19:E40)-LEN(SUBSTITUTE(E19:E40,"X","")))&gt;0,"פסילה","נדרשת השלמה"))</f>
        <v>נדרשת השלמה</v>
      </c>
      <c r="F18" s="28" t="str">
        <f t="array" ref="F18">IF(SUM(LEN(F19:F40)-LEN(SUBSTITUTE(F19:F40,"V","")))+SUM(LEN(F19:F40)-LEN(SUBSTITUTE(F19:F40,"ל.ר.","")))/LEN("ל.ר.")=22,"עמידה בדרישות",IF(SUM(LEN(F19:F40)-LEN(SUBSTITUTE(F19:F40,"X","")))&gt;0,"פסילה","נדרשת השלמה"))</f>
        <v>נדרשת השלמה</v>
      </c>
    </row>
    <row r="19" spans="1:6" s="17" customFormat="1" ht="15.6" x14ac:dyDescent="0.25">
      <c r="A19" s="27" t="s">
        <v>57</v>
      </c>
      <c r="B19" s="97" t="s">
        <v>58</v>
      </c>
      <c r="C19" s="98"/>
      <c r="D19" s="22"/>
      <c r="E19" s="22"/>
      <c r="F19" s="22"/>
    </row>
    <row r="20" spans="1:6" s="17" customFormat="1" ht="52.8" customHeight="1" x14ac:dyDescent="0.25">
      <c r="A20" s="121" t="s">
        <v>32</v>
      </c>
      <c r="B20" s="97" t="s">
        <v>91</v>
      </c>
      <c r="C20" s="98"/>
      <c r="D20" s="22"/>
      <c r="E20" s="22"/>
      <c r="F20" s="22"/>
    </row>
    <row r="21" spans="1:6" s="17" customFormat="1" ht="36.6" customHeight="1" x14ac:dyDescent="0.25">
      <c r="A21" s="122"/>
      <c r="B21" s="97" t="s">
        <v>92</v>
      </c>
      <c r="C21" s="98"/>
      <c r="D21" s="22"/>
      <c r="E21" s="22"/>
      <c r="F21" s="22"/>
    </row>
    <row r="22" spans="1:6" s="17" customFormat="1" ht="38.4" customHeight="1" x14ac:dyDescent="0.25">
      <c r="A22" s="27" t="s">
        <v>59</v>
      </c>
      <c r="B22" s="97" t="s">
        <v>33</v>
      </c>
      <c r="C22" s="98"/>
      <c r="D22" s="22"/>
      <c r="E22" s="22"/>
      <c r="F22" s="22"/>
    </row>
    <row r="23" spans="1:6" s="17" customFormat="1" ht="38.4" customHeight="1" x14ac:dyDescent="0.25">
      <c r="A23" s="72" t="s">
        <v>61</v>
      </c>
      <c r="B23" s="97" t="s">
        <v>89</v>
      </c>
      <c r="C23" s="98"/>
      <c r="D23" s="22"/>
      <c r="E23" s="22"/>
      <c r="F23" s="22"/>
    </row>
    <row r="24" spans="1:6" s="17" customFormat="1" ht="38.4" customHeight="1" x14ac:dyDescent="0.25">
      <c r="A24" s="27" t="s">
        <v>62</v>
      </c>
      <c r="B24" s="97" t="s">
        <v>90</v>
      </c>
      <c r="C24" s="98"/>
      <c r="D24" s="22"/>
      <c r="E24" s="22"/>
      <c r="F24" s="22"/>
    </row>
    <row r="25" spans="1:6" s="17" customFormat="1" ht="36" customHeight="1" x14ac:dyDescent="0.25">
      <c r="A25" s="27" t="s">
        <v>63</v>
      </c>
      <c r="B25" s="97" t="s">
        <v>42</v>
      </c>
      <c r="C25" s="98"/>
      <c r="D25" s="22"/>
      <c r="E25" s="22"/>
      <c r="F25" s="22"/>
    </row>
    <row r="26" spans="1:6" s="17" customFormat="1" ht="66.599999999999994" customHeight="1" x14ac:dyDescent="0.25">
      <c r="A26" s="121" t="s">
        <v>64</v>
      </c>
      <c r="B26" s="97" t="s">
        <v>60</v>
      </c>
      <c r="C26" s="98"/>
      <c r="D26" s="22"/>
      <c r="E26" s="22"/>
      <c r="F26" s="22"/>
    </row>
    <row r="27" spans="1:6" s="17" customFormat="1" ht="66.599999999999994" customHeight="1" x14ac:dyDescent="0.25">
      <c r="A27" s="122"/>
      <c r="B27" s="97" t="s">
        <v>43</v>
      </c>
      <c r="C27" s="98"/>
      <c r="D27" s="22"/>
      <c r="E27" s="22"/>
      <c r="F27" s="22"/>
    </row>
    <row r="28" spans="1:6" s="17" customFormat="1" ht="22.2" customHeight="1" x14ac:dyDescent="0.25">
      <c r="A28" s="27" t="s">
        <v>65</v>
      </c>
      <c r="B28" s="97" t="s">
        <v>104</v>
      </c>
      <c r="C28" s="98"/>
      <c r="D28" s="22"/>
      <c r="E28" s="22"/>
      <c r="F28" s="22"/>
    </row>
    <row r="29" spans="1:6" s="17" customFormat="1" ht="37.799999999999997" customHeight="1" x14ac:dyDescent="0.25">
      <c r="A29" s="27" t="s">
        <v>66</v>
      </c>
      <c r="B29" s="97" t="s">
        <v>105</v>
      </c>
      <c r="C29" s="98"/>
      <c r="D29" s="22"/>
      <c r="E29" s="22"/>
      <c r="F29" s="22"/>
    </row>
    <row r="30" spans="1:6" s="17" customFormat="1" ht="30.6" customHeight="1" x14ac:dyDescent="0.25">
      <c r="A30" s="27" t="s">
        <v>67</v>
      </c>
      <c r="B30" s="97" t="s">
        <v>106</v>
      </c>
      <c r="C30" s="98"/>
      <c r="D30" s="22"/>
      <c r="E30" s="22"/>
      <c r="F30" s="22"/>
    </row>
    <row r="31" spans="1:6" s="17" customFormat="1" ht="15.6" x14ac:dyDescent="0.25">
      <c r="A31" s="27" t="s">
        <v>68</v>
      </c>
      <c r="B31" s="97" t="s">
        <v>107</v>
      </c>
      <c r="C31" s="98"/>
      <c r="D31" s="22"/>
      <c r="E31" s="22"/>
      <c r="F31" s="22"/>
    </row>
    <row r="32" spans="1:6" s="17" customFormat="1" ht="34.200000000000003" customHeight="1" x14ac:dyDescent="0.25">
      <c r="A32" s="27" t="s">
        <v>70</v>
      </c>
      <c r="B32" s="97" t="s">
        <v>108</v>
      </c>
      <c r="C32" s="98"/>
      <c r="D32" s="22"/>
      <c r="E32" s="22"/>
      <c r="F32" s="22"/>
    </row>
    <row r="33" spans="1:6" s="17" customFormat="1" ht="33" customHeight="1" x14ac:dyDescent="0.25">
      <c r="A33" s="27" t="s">
        <v>71</v>
      </c>
      <c r="B33" s="97" t="s">
        <v>109</v>
      </c>
      <c r="C33" s="98"/>
      <c r="D33" s="22"/>
      <c r="E33" s="22"/>
      <c r="F33" s="22"/>
    </row>
    <row r="34" spans="1:6" s="17" customFormat="1" ht="48" customHeight="1" x14ac:dyDescent="0.25">
      <c r="A34" s="27" t="s">
        <v>93</v>
      </c>
      <c r="B34" s="97" t="s">
        <v>34</v>
      </c>
      <c r="C34" s="98"/>
      <c r="D34" s="22"/>
      <c r="E34" s="22"/>
      <c r="F34" s="22"/>
    </row>
    <row r="35" spans="1:6" s="17" customFormat="1" ht="34.799999999999997" customHeight="1" x14ac:dyDescent="0.25">
      <c r="A35" s="27" t="s">
        <v>94</v>
      </c>
      <c r="B35" s="97" t="s">
        <v>69</v>
      </c>
      <c r="C35" s="98"/>
      <c r="D35" s="22"/>
      <c r="E35" s="22"/>
      <c r="F35" s="22"/>
    </row>
    <row r="36" spans="1:6" s="17" customFormat="1" ht="63.6" customHeight="1" x14ac:dyDescent="0.25">
      <c r="A36" s="27" t="s">
        <v>95</v>
      </c>
      <c r="B36" s="97" t="s">
        <v>44</v>
      </c>
      <c r="C36" s="98"/>
      <c r="D36" s="22"/>
      <c r="E36" s="22"/>
      <c r="F36" s="22"/>
    </row>
    <row r="37" spans="1:6" ht="48" customHeight="1" x14ac:dyDescent="0.25">
      <c r="A37" s="27" t="s">
        <v>110</v>
      </c>
      <c r="B37" s="97" t="s">
        <v>45</v>
      </c>
      <c r="C37" s="98"/>
      <c r="D37" s="22"/>
      <c r="E37" s="22"/>
      <c r="F37" s="22"/>
    </row>
    <row r="38" spans="1:6" ht="67.8" customHeight="1" x14ac:dyDescent="0.25">
      <c r="A38" s="27" t="s">
        <v>72</v>
      </c>
      <c r="B38" s="97" t="s">
        <v>111</v>
      </c>
      <c r="C38" s="98"/>
      <c r="D38" s="22"/>
      <c r="E38" s="22"/>
      <c r="F38" s="22"/>
    </row>
    <row r="39" spans="1:6" ht="34.799999999999997" customHeight="1" x14ac:dyDescent="0.25">
      <c r="A39" s="27" t="s">
        <v>73</v>
      </c>
      <c r="B39" s="97" t="s">
        <v>74</v>
      </c>
      <c r="C39" s="98"/>
      <c r="D39" s="22"/>
      <c r="E39" s="22"/>
      <c r="F39" s="22"/>
    </row>
    <row r="40" spans="1:6" ht="34.799999999999997" customHeight="1" thickBot="1" x14ac:dyDescent="0.3">
      <c r="A40" s="27" t="s">
        <v>142</v>
      </c>
      <c r="B40" s="97" t="s">
        <v>143</v>
      </c>
      <c r="C40" s="98"/>
      <c r="D40" s="182"/>
      <c r="E40" s="182"/>
      <c r="F40" s="182"/>
    </row>
    <row r="41" spans="1:6" ht="34.200000000000003" thickBot="1" x14ac:dyDescent="0.3">
      <c r="A41" s="99" t="s">
        <v>35</v>
      </c>
      <c r="B41" s="100"/>
      <c r="C41" s="101"/>
      <c r="D41" s="28" t="str">
        <f>IF(OR(D7="פסילה",D18="פסילה"),"פסילה",IF(OR(D7="נדרשת השלמה",D18="נדרשת השלמה"),"נדרשת השלמה","עמידה בדרישות"))</f>
        <v>נדרשת השלמה</v>
      </c>
      <c r="E41" s="28" t="str">
        <f>IF(OR(E7="פסילה",E18="פסילה"),"פסילה",IF(OR(E7="נדרשת השלמה",E18="נדרשת השלמה"),"נדרשת השלמה","עמידה בדרישות"))</f>
        <v>נדרשת השלמה</v>
      </c>
      <c r="F41" s="28" t="str">
        <f>IF(OR(F7="פסילה",F18="פסילה"),"פסילה",IF(OR(F7="נדרשת השלמה",F18="נדרשת השלמה"),"נדרשת השלמה","עמידה בדרישות"))</f>
        <v>נדרשת השלמה</v>
      </c>
    </row>
  </sheetData>
  <mergeCells count="44">
    <mergeCell ref="B28:C28"/>
    <mergeCell ref="A20:A21"/>
    <mergeCell ref="B21:C21"/>
    <mergeCell ref="A26:A27"/>
    <mergeCell ref="B27:C27"/>
    <mergeCell ref="A1:A6"/>
    <mergeCell ref="B1:C1"/>
    <mergeCell ref="B2:C2"/>
    <mergeCell ref="B3:C3"/>
    <mergeCell ref="B4:C4"/>
    <mergeCell ref="B5:C5"/>
    <mergeCell ref="B6:C6"/>
    <mergeCell ref="B7:C7"/>
    <mergeCell ref="B8:C8"/>
    <mergeCell ref="B9:C9"/>
    <mergeCell ref="B10:C10"/>
    <mergeCell ref="B11:C11"/>
    <mergeCell ref="B20:C20"/>
    <mergeCell ref="B25:C25"/>
    <mergeCell ref="B12:C12"/>
    <mergeCell ref="B22:C22"/>
    <mergeCell ref="B26:C26"/>
    <mergeCell ref="B18:C18"/>
    <mergeCell ref="B19:C19"/>
    <mergeCell ref="B14:C14"/>
    <mergeCell ref="B13:C13"/>
    <mergeCell ref="B15:C15"/>
    <mergeCell ref="B16:C16"/>
    <mergeCell ref="B17:C17"/>
    <mergeCell ref="B23:C23"/>
    <mergeCell ref="B24:C24"/>
    <mergeCell ref="B29:C29"/>
    <mergeCell ref="B30:C30"/>
    <mergeCell ref="B31:C31"/>
    <mergeCell ref="B32:C32"/>
    <mergeCell ref="B38:C38"/>
    <mergeCell ref="B39:C39"/>
    <mergeCell ref="A41:C41"/>
    <mergeCell ref="B33:C33"/>
    <mergeCell ref="B34:C34"/>
    <mergeCell ref="B35:C35"/>
    <mergeCell ref="B36:C36"/>
    <mergeCell ref="B37:C37"/>
    <mergeCell ref="B40:C40"/>
  </mergeCells>
  <conditionalFormatting sqref="D41:F41 D7:F37">
    <cfRule type="containsText" dxfId="210" priority="13" operator="containsText" text="ל.ר">
      <formula>NOT(ISERROR(SEARCH("ל.ר",D7)))</formula>
    </cfRule>
    <cfRule type="containsText" dxfId="209" priority="17" operator="containsText" text="$">
      <formula>NOT(ISERROR(SEARCH("$",D7)))</formula>
    </cfRule>
    <cfRule type="containsText" dxfId="208" priority="18" operator="containsText" text="X">
      <formula>NOT(ISERROR(SEARCH("X",D7)))</formula>
    </cfRule>
    <cfRule type="containsText" dxfId="207" priority="19" operator="containsText" text="V">
      <formula>NOT(ISERROR(SEARCH("V",D7)))</formula>
    </cfRule>
  </conditionalFormatting>
  <conditionalFormatting sqref="D41:F41 D7:F8 D13:F13 D18:F18">
    <cfRule type="containsText" dxfId="206" priority="14" operator="containsText" text="עמידה בדרישות">
      <formula>NOT(ISERROR(SEARCH("עמידה בדרישות",D7)))</formula>
    </cfRule>
    <cfRule type="containsText" dxfId="205" priority="15" operator="containsText" text="פסילה">
      <formula>NOT(ISERROR(SEARCH("פסילה",D7)))</formula>
    </cfRule>
    <cfRule type="containsText" dxfId="204" priority="16" operator="containsText" text="נדרשת השלמה">
      <formula>NOT(ISERROR(SEARCH("נדרשת השלמה",D7)))</formula>
    </cfRule>
  </conditionalFormatting>
  <conditionalFormatting sqref="D39:F40">
    <cfRule type="containsText" dxfId="203" priority="5" operator="containsText" text="ל.ר">
      <formula>NOT(ISERROR(SEARCH("ל.ר",D39)))</formula>
    </cfRule>
    <cfRule type="containsText" dxfId="202" priority="6" operator="containsText" text="$">
      <formula>NOT(ISERROR(SEARCH("$",D39)))</formula>
    </cfRule>
    <cfRule type="containsText" dxfId="201" priority="7" operator="containsText" text="X">
      <formula>NOT(ISERROR(SEARCH("X",D39)))</formula>
    </cfRule>
    <cfRule type="containsText" dxfId="200" priority="8" operator="containsText" text="V">
      <formula>NOT(ISERROR(SEARCH("V",D39)))</formula>
    </cfRule>
  </conditionalFormatting>
  <conditionalFormatting sqref="D38:F38">
    <cfRule type="containsText" dxfId="199" priority="1" operator="containsText" text="ל.ר">
      <formula>NOT(ISERROR(SEARCH("ל.ר",D38)))</formula>
    </cfRule>
    <cfRule type="containsText" dxfId="198" priority="2" operator="containsText" text="$">
      <formula>NOT(ISERROR(SEARCH("$",D38)))</formula>
    </cfRule>
    <cfRule type="containsText" dxfId="197" priority="3" operator="containsText" text="X">
      <formula>NOT(ISERROR(SEARCH("X",D38)))</formula>
    </cfRule>
    <cfRule type="containsText" dxfId="196" priority="4" operator="containsText" text="V">
      <formula>NOT(ISERROR(SEARCH("V",D38)))</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rightToLeft="1" view="pageBreakPreview" zoomScaleNormal="85" zoomScaleSheetLayoutView="100" workbookViewId="0">
      <pane xSplit="3" ySplit="3" topLeftCell="D4" activePane="bottomRight" state="frozen"/>
      <selection pane="topRight" activeCell="D1" sqref="D1"/>
      <selection pane="bottomLeft" activeCell="A4" sqref="A4"/>
      <selection pane="bottomRight" sqref="A1:B2"/>
    </sheetView>
  </sheetViews>
  <sheetFormatPr defaultColWidth="24.296875" defaultRowHeight="15" x14ac:dyDescent="0.25"/>
  <cols>
    <col min="1" max="1" width="11.796875" style="13" customWidth="1"/>
    <col min="2" max="2" width="34.19921875" style="13" customWidth="1"/>
    <col min="3" max="3" width="21.19921875" style="13" customWidth="1"/>
    <col min="4" max="4" width="19.796875" style="13" customWidth="1"/>
    <col min="5" max="5" width="15.09765625" style="13" customWidth="1"/>
    <col min="6" max="6" width="20.5" style="13" customWidth="1"/>
    <col min="7" max="7" width="15.09765625" style="13" customWidth="1"/>
    <col min="8" max="8" width="20.8984375" style="13" customWidth="1"/>
    <col min="9" max="9" width="15.09765625" style="13" customWidth="1"/>
    <col min="10" max="16384" width="24.296875" style="13"/>
  </cols>
  <sheetData>
    <row r="1" spans="1:19" ht="15.6" x14ac:dyDescent="0.25">
      <c r="A1" s="145" t="s">
        <v>25</v>
      </c>
      <c r="B1" s="146"/>
      <c r="C1" s="54" t="s">
        <v>17</v>
      </c>
      <c r="D1" s="149">
        <f>'תנאי-סף'!D1</f>
        <v>1</v>
      </c>
      <c r="E1" s="150"/>
      <c r="F1" s="143">
        <f>'תנאי-סף'!E1</f>
        <v>2</v>
      </c>
      <c r="G1" s="144"/>
      <c r="H1" s="149">
        <f>'תנאי-סף'!F1</f>
        <v>3</v>
      </c>
      <c r="I1" s="150"/>
      <c r="J1" s="12"/>
      <c r="K1" s="12"/>
      <c r="L1" s="12"/>
      <c r="M1" s="12"/>
      <c r="N1" s="12"/>
      <c r="O1" s="12"/>
      <c r="P1" s="12"/>
      <c r="Q1" s="12"/>
      <c r="R1" s="12"/>
      <c r="S1" s="12"/>
    </row>
    <row r="2" spans="1:19" ht="15.6" x14ac:dyDescent="0.25">
      <c r="A2" s="147"/>
      <c r="B2" s="148"/>
      <c r="C2" s="51" t="s">
        <v>18</v>
      </c>
      <c r="D2" s="141">
        <f>INDEX('תנאי-סף'!$D$1:$F$2,2,MATCH(D1,'תנאי-סף'!$D$1:$F$1,0))</f>
        <v>0</v>
      </c>
      <c r="E2" s="142"/>
      <c r="F2" s="141">
        <f>INDEX('תנאי-סף'!$D$1:$F$2,2,MATCH(F1,'תנאי-סף'!$D$1:$F$1,0))</f>
        <v>0</v>
      </c>
      <c r="G2" s="142"/>
      <c r="H2" s="141">
        <f>INDEX('תנאי-סף'!$D$1:$F$2,2,MATCH(H1,'תנאי-סף'!$D$1:$F$1,0))</f>
        <v>0</v>
      </c>
      <c r="I2" s="142"/>
      <c r="J2" s="12"/>
      <c r="K2" s="12"/>
      <c r="L2" s="12"/>
      <c r="M2" s="12"/>
      <c r="N2" s="12"/>
      <c r="O2" s="12"/>
      <c r="P2" s="12"/>
      <c r="Q2" s="12"/>
      <c r="R2" s="12"/>
      <c r="S2" s="12"/>
    </row>
    <row r="3" spans="1:19" ht="15.6" x14ac:dyDescent="0.25">
      <c r="A3" s="46" t="s">
        <v>15</v>
      </c>
      <c r="B3" s="43" t="s">
        <v>16</v>
      </c>
      <c r="C3" s="51" t="s">
        <v>4</v>
      </c>
      <c r="D3" s="46" t="s">
        <v>14</v>
      </c>
      <c r="E3" s="47" t="s">
        <v>5</v>
      </c>
      <c r="F3" s="58" t="s">
        <v>12</v>
      </c>
      <c r="G3" s="51" t="s">
        <v>5</v>
      </c>
      <c r="H3" s="46" t="s">
        <v>12</v>
      </c>
      <c r="I3" s="47" t="s">
        <v>5</v>
      </c>
      <c r="J3" s="12"/>
      <c r="K3" s="12"/>
      <c r="L3" s="12"/>
      <c r="M3" s="12"/>
      <c r="N3" s="12"/>
      <c r="O3" s="12"/>
      <c r="P3" s="12"/>
      <c r="Q3" s="12"/>
      <c r="R3" s="12"/>
      <c r="S3" s="12"/>
    </row>
    <row r="4" spans="1:19" ht="68.400000000000006" customHeight="1" x14ac:dyDescent="0.25">
      <c r="A4" s="48" t="s">
        <v>75</v>
      </c>
      <c r="B4" s="83" t="s">
        <v>114</v>
      </c>
      <c r="C4" s="55">
        <v>0.34</v>
      </c>
      <c r="D4" s="52" t="s">
        <v>119</v>
      </c>
      <c r="E4" s="49">
        <f>MIN(E5+E6+E12,34)</f>
        <v>0</v>
      </c>
      <c r="F4" s="52" t="s">
        <v>119</v>
      </c>
      <c r="G4" s="49">
        <f>MIN(G5+G6+G12,34)</f>
        <v>0</v>
      </c>
      <c r="H4" s="52" t="s">
        <v>119</v>
      </c>
      <c r="I4" s="49">
        <f>MIN(I5+I6+I12,34)</f>
        <v>0</v>
      </c>
      <c r="J4" s="12"/>
      <c r="K4" s="12"/>
      <c r="L4" s="12"/>
      <c r="M4" s="12"/>
      <c r="N4" s="12"/>
      <c r="O4" s="12"/>
      <c r="P4" s="12"/>
      <c r="Q4" s="12"/>
      <c r="R4" s="12"/>
      <c r="S4" s="12"/>
    </row>
    <row r="5" spans="1:19" s="14" customFormat="1" ht="55.8" customHeight="1" thickBot="1" x14ac:dyDescent="0.3">
      <c r="A5" s="68" t="s">
        <v>76</v>
      </c>
      <c r="B5" s="126" t="s">
        <v>144</v>
      </c>
      <c r="C5" s="127"/>
      <c r="D5" s="53" t="s">
        <v>115</v>
      </c>
      <c r="E5" s="50">
        <f>'הערכת פרויקט פיתוח'!C9</f>
        <v>0</v>
      </c>
      <c r="F5" s="53" t="s">
        <v>115</v>
      </c>
      <c r="G5" s="50">
        <f>'הערכת פרויקט פיתוח'!C17</f>
        <v>0</v>
      </c>
      <c r="H5" s="53" t="s">
        <v>115</v>
      </c>
      <c r="I5" s="50">
        <f>'הערכת פרויקט פיתוח'!C25</f>
        <v>0</v>
      </c>
      <c r="J5" s="12"/>
      <c r="K5" s="12"/>
      <c r="L5" s="12"/>
      <c r="M5" s="12"/>
      <c r="N5" s="12"/>
      <c r="O5" s="12"/>
      <c r="P5" s="12"/>
      <c r="Q5" s="12"/>
      <c r="R5" s="12"/>
      <c r="S5" s="12"/>
    </row>
    <row r="6" spans="1:19" s="12" customFormat="1" ht="43.2" customHeight="1" x14ac:dyDescent="0.25">
      <c r="A6" s="123" t="s">
        <v>77</v>
      </c>
      <c r="B6" s="126" t="s">
        <v>123</v>
      </c>
      <c r="C6" s="127"/>
      <c r="D6" s="78" t="s">
        <v>80</v>
      </c>
      <c r="E6" s="79">
        <f>MIN(12,SUM(E7:E11))</f>
        <v>0</v>
      </c>
      <c r="F6" s="78" t="s">
        <v>80</v>
      </c>
      <c r="G6" s="79">
        <f>MIN(12,SUM(G7:G11))</f>
        <v>0</v>
      </c>
      <c r="H6" s="78" t="s">
        <v>80</v>
      </c>
      <c r="I6" s="79">
        <f>MIN(12,SUM(I7:I11))</f>
        <v>0</v>
      </c>
    </row>
    <row r="7" spans="1:19" s="12" customFormat="1" ht="70.2" customHeight="1" x14ac:dyDescent="0.25">
      <c r="A7" s="124"/>
      <c r="B7" s="128" t="s">
        <v>124</v>
      </c>
      <c r="C7" s="93" t="s">
        <v>120</v>
      </c>
      <c r="D7" s="53">
        <v>0</v>
      </c>
      <c r="E7" s="50">
        <v>0</v>
      </c>
      <c r="F7" s="53">
        <v>0</v>
      </c>
      <c r="G7" s="50">
        <v>0</v>
      </c>
      <c r="H7" s="53">
        <v>0</v>
      </c>
      <c r="I7" s="50">
        <v>0</v>
      </c>
    </row>
    <row r="8" spans="1:19" s="12" customFormat="1" ht="57.6" customHeight="1" x14ac:dyDescent="0.25">
      <c r="A8" s="124"/>
      <c r="B8" s="129"/>
      <c r="C8" s="81" t="s">
        <v>121</v>
      </c>
      <c r="D8" s="53">
        <v>0</v>
      </c>
      <c r="E8" s="50">
        <f>IF(OR(D11&gt;1,D10&gt;1,AND(D11=1,OR(D10&gt;0,D9&gt;0)),AND(D10&gt;0,D9&gt;0)),0,MIN(D8,2))</f>
        <v>0</v>
      </c>
      <c r="F8" s="53">
        <v>0</v>
      </c>
      <c r="G8" s="50">
        <f>IF(OR(F11&gt;1,F10&gt;1,AND(F11=1,OR(F10&gt;0,F9&gt;0)),AND(F10&gt;0,F9&gt;0)),0,MIN(F8,2))</f>
        <v>0</v>
      </c>
      <c r="H8" s="53">
        <v>0</v>
      </c>
      <c r="I8" s="50">
        <f>IF(OR(H11&gt;1,H10&gt;1,AND(H11=1,OR(H10&gt;0,H9&gt;0)),AND(H10&gt;0,H9&gt;0)),0,MIN(H8,2))</f>
        <v>0</v>
      </c>
    </row>
    <row r="9" spans="1:19" s="12" customFormat="1" ht="56.4" customHeight="1" x14ac:dyDescent="0.25">
      <c r="A9" s="124"/>
      <c r="B9" s="129"/>
      <c r="C9" s="81" t="s">
        <v>122</v>
      </c>
      <c r="D9" s="53">
        <v>0</v>
      </c>
      <c r="E9" s="50">
        <f>IF(OR(D11&gt;1,D10&gt;1,AND(D11=1,D10&gt;0)),0,MIN(D9*3,6))</f>
        <v>0</v>
      </c>
      <c r="F9" s="53">
        <v>0</v>
      </c>
      <c r="G9" s="50">
        <f>IF(OR(F11&gt;1,F10&gt;1,AND(F11=1,F10&gt;0)),0,MIN(F9*3,6))</f>
        <v>0</v>
      </c>
      <c r="H9" s="53">
        <v>0</v>
      </c>
      <c r="I9" s="50">
        <f>IF(OR(H11&gt;1,H10&gt;1,AND(H11=1,H10&gt;0)),0,MIN(H9*3,6))</f>
        <v>0</v>
      </c>
    </row>
    <row r="10" spans="1:19" s="12" customFormat="1" ht="54.6" customHeight="1" x14ac:dyDescent="0.25">
      <c r="A10" s="124"/>
      <c r="B10" s="129"/>
      <c r="C10" s="81" t="s">
        <v>125</v>
      </c>
      <c r="D10" s="53">
        <v>0</v>
      </c>
      <c r="E10" s="50">
        <f>IF(D11&gt;1,0,MIN(D10*6,12))</f>
        <v>0</v>
      </c>
      <c r="F10" s="53">
        <v>0</v>
      </c>
      <c r="G10" s="50">
        <f>IF(F11&gt;1,0,MIN(F10*6,12))</f>
        <v>0</v>
      </c>
      <c r="H10" s="53">
        <v>0</v>
      </c>
      <c r="I10" s="50">
        <f>IF(H11&gt;1,0,MIN(H10*6,12))</f>
        <v>0</v>
      </c>
    </row>
    <row r="11" spans="1:19" s="12" customFormat="1" ht="56.4" customHeight="1" x14ac:dyDescent="0.25">
      <c r="A11" s="125"/>
      <c r="B11" s="130"/>
      <c r="C11" s="81" t="s">
        <v>126</v>
      </c>
      <c r="D11" s="53">
        <v>0</v>
      </c>
      <c r="E11" s="50">
        <f>MIN(D11*9,12)</f>
        <v>0</v>
      </c>
      <c r="F11" s="53">
        <v>0</v>
      </c>
      <c r="G11" s="50">
        <f>MIN(F11*9,12)</f>
        <v>0</v>
      </c>
      <c r="H11" s="53">
        <v>0</v>
      </c>
      <c r="I11" s="50">
        <f>MIN(H11*9,12)</f>
        <v>0</v>
      </c>
    </row>
    <row r="12" spans="1:19" s="12" customFormat="1" ht="52.8" customHeight="1" x14ac:dyDescent="0.25">
      <c r="A12" s="69" t="s">
        <v>78</v>
      </c>
      <c r="B12" s="126" t="s">
        <v>127</v>
      </c>
      <c r="C12" s="127"/>
      <c r="D12" s="53">
        <v>0</v>
      </c>
      <c r="E12" s="50">
        <f>MIN(D12*2,10)</f>
        <v>0</v>
      </c>
      <c r="F12" s="53">
        <v>0</v>
      </c>
      <c r="G12" s="50">
        <f t="shared" ref="G12" si="0">MIN(F12*2,10)</f>
        <v>0</v>
      </c>
      <c r="H12" s="53">
        <v>0</v>
      </c>
      <c r="I12" s="50">
        <f t="shared" ref="I12" si="1">MIN(H12*2,10)</f>
        <v>0</v>
      </c>
    </row>
    <row r="13" spans="1:19" ht="93.6" x14ac:dyDescent="0.25">
      <c r="A13" s="48" t="s">
        <v>79</v>
      </c>
      <c r="B13" s="74" t="s">
        <v>145</v>
      </c>
      <c r="C13" s="55">
        <v>0.12</v>
      </c>
      <c r="D13" s="52" t="s">
        <v>128</v>
      </c>
      <c r="E13" s="49">
        <f>'הערכת נסיון חלל'!C11</f>
        <v>0</v>
      </c>
      <c r="F13" s="52" t="s">
        <v>128</v>
      </c>
      <c r="G13" s="49">
        <f>'הערכת נסיון חלל'!C21</f>
        <v>0</v>
      </c>
      <c r="H13" s="52" t="s">
        <v>128</v>
      </c>
      <c r="I13" s="49">
        <f>'הערכת נסיון חלל'!C31</f>
        <v>0</v>
      </c>
      <c r="J13" s="12"/>
      <c r="K13" s="12"/>
      <c r="L13" s="12"/>
      <c r="M13" s="12"/>
      <c r="N13" s="12"/>
      <c r="O13" s="12"/>
      <c r="P13" s="12"/>
      <c r="Q13" s="12"/>
      <c r="R13" s="12"/>
      <c r="S13" s="12"/>
    </row>
    <row r="14" spans="1:19" ht="31.2" x14ac:dyDescent="0.25">
      <c r="A14" s="48" t="s">
        <v>39</v>
      </c>
      <c r="B14" s="74" t="s">
        <v>113</v>
      </c>
      <c r="C14" s="55">
        <v>0.04</v>
      </c>
      <c r="D14" s="52" t="s">
        <v>133</v>
      </c>
      <c r="E14" s="49">
        <f>E15</f>
        <v>0</v>
      </c>
      <c r="F14" s="52" t="s">
        <v>133</v>
      </c>
      <c r="G14" s="49">
        <f>G15</f>
        <v>0</v>
      </c>
      <c r="H14" s="52" t="s">
        <v>133</v>
      </c>
      <c r="I14" s="49">
        <f>I15</f>
        <v>0</v>
      </c>
      <c r="J14" s="12"/>
      <c r="K14" s="12"/>
      <c r="L14" s="12"/>
      <c r="M14" s="12"/>
      <c r="N14" s="12"/>
      <c r="O14" s="12"/>
      <c r="P14" s="12"/>
      <c r="Q14" s="12"/>
      <c r="R14" s="12"/>
      <c r="S14" s="12"/>
    </row>
    <row r="15" spans="1:19" ht="119.4" customHeight="1" x14ac:dyDescent="0.25">
      <c r="A15" s="82"/>
      <c r="B15" s="126" t="s">
        <v>132</v>
      </c>
      <c r="C15" s="127"/>
      <c r="D15" s="53"/>
      <c r="E15" s="50">
        <f>IF(D15&gt;0,4,0)</f>
        <v>0</v>
      </c>
      <c r="F15" s="53"/>
      <c r="G15" s="50">
        <f t="shared" ref="G15" si="2">IF(F15&gt;0,4,0)</f>
        <v>0</v>
      </c>
      <c r="H15" s="53"/>
      <c r="I15" s="50">
        <f t="shared" ref="I15" si="3">IF(H15&gt;0,4,0)</f>
        <v>0</v>
      </c>
      <c r="J15" s="12"/>
      <c r="K15" s="12"/>
      <c r="L15" s="12"/>
      <c r="M15" s="12"/>
      <c r="N15" s="12"/>
      <c r="O15" s="12"/>
      <c r="P15" s="12"/>
      <c r="Q15" s="12"/>
      <c r="R15" s="12"/>
      <c r="S15" s="12"/>
    </row>
    <row r="16" spans="1:19" ht="78" x14ac:dyDescent="0.25">
      <c r="A16" s="48" t="s">
        <v>96</v>
      </c>
      <c r="B16" s="74" t="s">
        <v>135</v>
      </c>
      <c r="C16" s="55">
        <v>0.1</v>
      </c>
      <c r="D16" s="52" t="s">
        <v>134</v>
      </c>
      <c r="E16" s="49">
        <f>SUM(E17:E18)</f>
        <v>0</v>
      </c>
      <c r="F16" s="52" t="s">
        <v>134</v>
      </c>
      <c r="G16" s="49">
        <f t="shared" ref="G16" si="4">SUM(G17:G18)</f>
        <v>0</v>
      </c>
      <c r="H16" s="52" t="s">
        <v>134</v>
      </c>
      <c r="I16" s="49">
        <f t="shared" ref="I16" si="5">SUM(I17:I18)</f>
        <v>0</v>
      </c>
      <c r="J16" s="12"/>
      <c r="K16" s="12"/>
      <c r="L16" s="12"/>
      <c r="M16" s="12"/>
      <c r="N16" s="12"/>
      <c r="O16" s="12"/>
      <c r="P16" s="12"/>
      <c r="Q16" s="12"/>
      <c r="R16" s="12"/>
      <c r="S16" s="12"/>
    </row>
    <row r="17" spans="1:19" ht="37.200000000000003" customHeight="1" x14ac:dyDescent="0.25">
      <c r="A17" s="82" t="s">
        <v>136</v>
      </c>
      <c r="B17" s="126" t="s">
        <v>146</v>
      </c>
      <c r="C17" s="127"/>
      <c r="D17" s="53"/>
      <c r="E17" s="50">
        <f>IF(D17&gt;0,4,0)</f>
        <v>0</v>
      </c>
      <c r="F17" s="53"/>
      <c r="G17" s="50">
        <f t="shared" ref="G17" si="6">IF(F17&gt;0,4,0)</f>
        <v>0</v>
      </c>
      <c r="H17" s="53"/>
      <c r="I17" s="50">
        <f t="shared" ref="I17" si="7">IF(H17&gt;0,4,0)</f>
        <v>0</v>
      </c>
      <c r="J17" s="12"/>
      <c r="K17" s="12"/>
      <c r="L17" s="12"/>
      <c r="M17" s="12"/>
      <c r="N17" s="12"/>
      <c r="O17" s="12"/>
      <c r="P17" s="12"/>
      <c r="Q17" s="12"/>
      <c r="R17" s="12"/>
      <c r="S17" s="12"/>
    </row>
    <row r="18" spans="1:19" ht="35.4" customHeight="1" x14ac:dyDescent="0.25">
      <c r="A18" s="82" t="s">
        <v>137</v>
      </c>
      <c r="B18" s="126" t="s">
        <v>147</v>
      </c>
      <c r="C18" s="127"/>
      <c r="D18" s="53"/>
      <c r="E18" s="50">
        <f>IF(D18&gt;0,6,0)</f>
        <v>0</v>
      </c>
      <c r="F18" s="53"/>
      <c r="G18" s="50">
        <f t="shared" ref="G18" si="8">IF(F18&gt;0,6,0)</f>
        <v>0</v>
      </c>
      <c r="H18" s="53"/>
      <c r="I18" s="50">
        <f t="shared" ref="I18" si="9">IF(H18&gt;0,6,0)</f>
        <v>0</v>
      </c>
      <c r="J18" s="12"/>
      <c r="K18" s="12"/>
      <c r="L18" s="12"/>
      <c r="M18" s="12"/>
      <c r="N18" s="12"/>
      <c r="O18" s="12"/>
      <c r="P18" s="12"/>
      <c r="Q18" s="12"/>
      <c r="R18" s="12"/>
      <c r="S18" s="12"/>
    </row>
    <row r="19" spans="1:19" ht="15.6" x14ac:dyDescent="0.25">
      <c r="A19" s="48" t="s">
        <v>96</v>
      </c>
      <c r="B19" s="44" t="s">
        <v>103</v>
      </c>
      <c r="C19" s="55">
        <v>0.4</v>
      </c>
      <c r="D19" s="52" t="s">
        <v>40</v>
      </c>
      <c r="E19" s="49">
        <f>ריאיון!C9</f>
        <v>0</v>
      </c>
      <c r="F19" s="52" t="s">
        <v>40</v>
      </c>
      <c r="G19" s="49">
        <f>ריאיון!E9</f>
        <v>0</v>
      </c>
      <c r="H19" s="52" t="s">
        <v>40</v>
      </c>
      <c r="I19" s="49">
        <f>ריאיון!G9</f>
        <v>0</v>
      </c>
    </row>
    <row r="20" spans="1:19" ht="15.6" x14ac:dyDescent="0.25">
      <c r="A20" s="135" t="s">
        <v>21</v>
      </c>
      <c r="B20" s="136"/>
      <c r="C20" s="56">
        <f>C4+C13+C14+C16+C19</f>
        <v>1</v>
      </c>
      <c r="D20" s="139">
        <f>E4+E13+E14+E16+E19</f>
        <v>0</v>
      </c>
      <c r="E20" s="140"/>
      <c r="F20" s="139">
        <f>G4+G13+G14+G16+G19</f>
        <v>0</v>
      </c>
      <c r="G20" s="140"/>
      <c r="H20" s="139">
        <f>I4+I13+I14+I16+I19</f>
        <v>0</v>
      </c>
      <c r="I20" s="140"/>
    </row>
    <row r="21" spans="1:19" ht="15.6" x14ac:dyDescent="0.25">
      <c r="A21" s="137">
        <v>10.7</v>
      </c>
      <c r="B21" s="45" t="s">
        <v>23</v>
      </c>
      <c r="C21" s="57">
        <v>70</v>
      </c>
      <c r="D21" s="133" t="str">
        <f>IF(D20&gt;=$C$21,"V","X")</f>
        <v>X</v>
      </c>
      <c r="E21" s="134"/>
      <c r="F21" s="133" t="str">
        <f t="shared" ref="F21" si="10">IF(F20&gt;=$C$21,"V","X")</f>
        <v>X</v>
      </c>
      <c r="G21" s="134"/>
      <c r="H21" s="133" t="str">
        <f t="shared" ref="H21" si="11">IF(H20&gt;=$C$21,"V","X")</f>
        <v>X</v>
      </c>
      <c r="I21" s="134"/>
    </row>
    <row r="22" spans="1:19" ht="15.6" x14ac:dyDescent="0.25">
      <c r="A22" s="138"/>
      <c r="B22" s="66" t="s">
        <v>24</v>
      </c>
      <c r="C22" s="67">
        <v>60</v>
      </c>
      <c r="D22" s="131" t="str">
        <f>IF(D20&gt;=$C$22,"V","X")</f>
        <v>X</v>
      </c>
      <c r="E22" s="132"/>
      <c r="F22" s="131" t="str">
        <f t="shared" ref="F22" si="12">IF(F20&gt;=$C$22,"V","X")</f>
        <v>X</v>
      </c>
      <c r="G22" s="132"/>
      <c r="H22" s="131" t="str">
        <f t="shared" ref="H22" si="13">IF(H20&gt;=$C$22,"V","X")</f>
        <v>X</v>
      </c>
      <c r="I22" s="132"/>
    </row>
  </sheetData>
  <sheetProtection selectLockedCells="1" selectUnlockedCells="1"/>
  <mergeCells count="26">
    <mergeCell ref="B5:C5"/>
    <mergeCell ref="H2:I2"/>
    <mergeCell ref="F1:G1"/>
    <mergeCell ref="F2:G2"/>
    <mergeCell ref="A1:B2"/>
    <mergeCell ref="D1:E1"/>
    <mergeCell ref="D2:E2"/>
    <mergeCell ref="H1:I1"/>
    <mergeCell ref="H22:I22"/>
    <mergeCell ref="H21:I21"/>
    <mergeCell ref="D22:E22"/>
    <mergeCell ref="D21:E21"/>
    <mergeCell ref="A20:B20"/>
    <mergeCell ref="A21:A22"/>
    <mergeCell ref="F21:G21"/>
    <mergeCell ref="F20:G20"/>
    <mergeCell ref="F22:G22"/>
    <mergeCell ref="D20:E20"/>
    <mergeCell ref="H20:I20"/>
    <mergeCell ref="A6:A11"/>
    <mergeCell ref="B18:C18"/>
    <mergeCell ref="B15:C15"/>
    <mergeCell ref="B17:C17"/>
    <mergeCell ref="B7:B11"/>
    <mergeCell ref="B12:C12"/>
    <mergeCell ref="B6:C6"/>
  </mergeCells>
  <conditionalFormatting sqref="A13:C13 A12 A5:B6 D5:I12 A1:I4 A19:I22">
    <cfRule type="containsText" dxfId="195" priority="37" operator="containsText" text="V">
      <formula>NOT(ISERROR(SEARCH("V",A1)))</formula>
    </cfRule>
    <cfRule type="containsText" dxfId="194" priority="38" operator="containsText" text="X">
      <formula>NOT(ISERROR(SEARCH("X",A1)))</formula>
    </cfRule>
  </conditionalFormatting>
  <conditionalFormatting sqref="B12">
    <cfRule type="containsText" dxfId="193" priority="35" operator="containsText" text="V">
      <formula>NOT(ISERROR(SEARCH("V",B12)))</formula>
    </cfRule>
    <cfRule type="containsText" dxfId="192" priority="36" operator="containsText" text="X">
      <formula>NOT(ISERROR(SEARCH("X",B12)))</formula>
    </cfRule>
  </conditionalFormatting>
  <conditionalFormatting sqref="A14:C14">
    <cfRule type="containsText" dxfId="191" priority="31" operator="containsText" text="V">
      <formula>NOT(ISERROR(SEARCH("V",A14)))</formula>
    </cfRule>
    <cfRule type="containsText" dxfId="190" priority="32" operator="containsText" text="X">
      <formula>NOT(ISERROR(SEARCH("X",A14)))</formula>
    </cfRule>
  </conditionalFormatting>
  <conditionalFormatting sqref="D14:I14">
    <cfRule type="containsText" dxfId="189" priority="23" operator="containsText" text="V">
      <formula>NOT(ISERROR(SEARCH("V",D14)))</formula>
    </cfRule>
    <cfRule type="containsText" dxfId="188" priority="24" operator="containsText" text="X">
      <formula>NOT(ISERROR(SEARCH("X",D14)))</formula>
    </cfRule>
  </conditionalFormatting>
  <conditionalFormatting sqref="A15 D15:I15">
    <cfRule type="containsText" dxfId="187" priority="21" operator="containsText" text="V">
      <formula>NOT(ISERROR(SEARCH("V",A15)))</formula>
    </cfRule>
    <cfRule type="containsText" dxfId="186" priority="22" operator="containsText" text="X">
      <formula>NOT(ISERROR(SEARCH("X",A15)))</formula>
    </cfRule>
  </conditionalFormatting>
  <conditionalFormatting sqref="B15">
    <cfRule type="containsText" dxfId="185" priority="19" operator="containsText" text="V">
      <formula>NOT(ISERROR(SEARCH("V",B15)))</formula>
    </cfRule>
    <cfRule type="containsText" dxfId="184" priority="20" operator="containsText" text="X">
      <formula>NOT(ISERROR(SEARCH("X",B15)))</formula>
    </cfRule>
  </conditionalFormatting>
  <conditionalFormatting sqref="A16:C16">
    <cfRule type="containsText" dxfId="183" priority="17" operator="containsText" text="V">
      <formula>NOT(ISERROR(SEARCH("V",A16)))</formula>
    </cfRule>
    <cfRule type="containsText" dxfId="182" priority="18" operator="containsText" text="X">
      <formula>NOT(ISERROR(SEARCH("X",A16)))</formula>
    </cfRule>
  </conditionalFormatting>
  <conditionalFormatting sqref="D16:E16">
    <cfRule type="containsText" dxfId="181" priority="15" operator="containsText" text="V">
      <formula>NOT(ISERROR(SEARCH("V",D16)))</formula>
    </cfRule>
    <cfRule type="containsText" dxfId="180" priority="16" operator="containsText" text="X">
      <formula>NOT(ISERROR(SEARCH("X",D16)))</formula>
    </cfRule>
  </conditionalFormatting>
  <conditionalFormatting sqref="A17:A18 D17:E18">
    <cfRule type="containsText" dxfId="179" priority="13" operator="containsText" text="V">
      <formula>NOT(ISERROR(SEARCH("V",A17)))</formula>
    </cfRule>
    <cfRule type="containsText" dxfId="178" priority="14" operator="containsText" text="X">
      <formula>NOT(ISERROR(SEARCH("X",A17)))</formula>
    </cfRule>
  </conditionalFormatting>
  <conditionalFormatting sqref="B17">
    <cfRule type="containsText" dxfId="177" priority="11" operator="containsText" text="V">
      <formula>NOT(ISERROR(SEARCH("V",B17)))</formula>
    </cfRule>
    <cfRule type="containsText" dxfId="176" priority="12" operator="containsText" text="X">
      <formula>NOT(ISERROR(SEARCH("X",B17)))</formula>
    </cfRule>
  </conditionalFormatting>
  <conditionalFormatting sqref="B7">
    <cfRule type="containsText" dxfId="175" priority="9" operator="containsText" text="V">
      <formula>NOT(ISERROR(SEARCH("V",B7)))</formula>
    </cfRule>
    <cfRule type="containsText" dxfId="174" priority="10" operator="containsText" text="X">
      <formula>NOT(ISERROR(SEARCH("X",B7)))</formula>
    </cfRule>
  </conditionalFormatting>
  <conditionalFormatting sqref="D13:I13">
    <cfRule type="containsText" dxfId="173" priority="7" operator="containsText" text="V">
      <formula>NOT(ISERROR(SEARCH("V",D13)))</formula>
    </cfRule>
    <cfRule type="containsText" dxfId="172" priority="8" operator="containsText" text="X">
      <formula>NOT(ISERROR(SEARCH("X",D13)))</formula>
    </cfRule>
  </conditionalFormatting>
  <conditionalFormatting sqref="B18">
    <cfRule type="containsText" dxfId="171" priority="5" operator="containsText" text="V">
      <formula>NOT(ISERROR(SEARCH("V",B18)))</formula>
    </cfRule>
    <cfRule type="containsText" dxfId="170" priority="6" operator="containsText" text="X">
      <formula>NOT(ISERROR(SEARCH("X",B18)))</formula>
    </cfRule>
  </conditionalFormatting>
  <conditionalFormatting sqref="F16:I16">
    <cfRule type="containsText" dxfId="169" priority="3" operator="containsText" text="V">
      <formula>NOT(ISERROR(SEARCH("V",F16)))</formula>
    </cfRule>
    <cfRule type="containsText" dxfId="168" priority="4" operator="containsText" text="X">
      <formula>NOT(ISERROR(SEARCH("X",F16)))</formula>
    </cfRule>
  </conditionalFormatting>
  <conditionalFormatting sqref="F17:I18">
    <cfRule type="containsText" dxfId="167" priority="1" operator="containsText" text="V">
      <formula>NOT(ISERROR(SEARCH("V",F17)))</formula>
    </cfRule>
    <cfRule type="containsText" dxfId="166" priority="2" operator="containsText" text="X">
      <formula>NOT(ISERROR(SEARCH("X",F17)))</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3C20F-A1AA-47CD-B172-49FAF9521605}">
  <dimension ref="A1:O25"/>
  <sheetViews>
    <sheetView rightToLeft="1" view="pageBreakPreview" zoomScaleNormal="90" zoomScaleSheetLayoutView="100" workbookViewId="0">
      <selection sqref="A1:N1"/>
    </sheetView>
  </sheetViews>
  <sheetFormatPr defaultColWidth="14.8984375" defaultRowHeight="13.8" x14ac:dyDescent="0.25"/>
  <cols>
    <col min="1" max="14" width="14.8984375" style="35"/>
    <col min="15" max="15" width="0" style="35" hidden="1" customWidth="1"/>
    <col min="16" max="16384" width="14.8984375" style="35"/>
  </cols>
  <sheetData>
    <row r="1" spans="1:15" ht="30.6" thickBot="1" x14ac:dyDescent="0.55000000000000004">
      <c r="A1" s="164" t="s">
        <v>116</v>
      </c>
      <c r="B1" s="165"/>
      <c r="C1" s="165"/>
      <c r="D1" s="165"/>
      <c r="E1" s="165"/>
      <c r="F1" s="165"/>
      <c r="G1" s="165"/>
      <c r="H1" s="165"/>
      <c r="I1" s="165"/>
      <c r="J1" s="165"/>
      <c r="K1" s="165"/>
      <c r="L1" s="165"/>
      <c r="M1" s="165"/>
      <c r="N1" s="166"/>
    </row>
    <row r="2" spans="1:15" ht="15.6" x14ac:dyDescent="0.25">
      <c r="A2" s="158" t="s">
        <v>17</v>
      </c>
      <c r="B2" s="159"/>
      <c r="C2" s="160">
        <f>איכות!$D$1</f>
        <v>1</v>
      </c>
      <c r="D2" s="160"/>
      <c r="E2" s="160"/>
      <c r="F2" s="160"/>
      <c r="G2" s="160"/>
      <c r="H2" s="160"/>
      <c r="I2" s="160"/>
      <c r="J2" s="160"/>
      <c r="K2" s="160"/>
      <c r="L2" s="160"/>
      <c r="M2" s="160"/>
      <c r="N2" s="150"/>
    </row>
    <row r="3" spans="1:15" ht="16.2" thickBot="1" x14ac:dyDescent="0.3">
      <c r="A3" s="154" t="s">
        <v>18</v>
      </c>
      <c r="B3" s="161"/>
      <c r="C3" s="162">
        <f>איכות!$D$2</f>
        <v>0</v>
      </c>
      <c r="D3" s="162"/>
      <c r="E3" s="163"/>
      <c r="F3" s="163"/>
      <c r="G3" s="163"/>
      <c r="H3" s="163"/>
      <c r="I3" s="163"/>
      <c r="J3" s="163"/>
      <c r="K3" s="163"/>
      <c r="L3" s="163"/>
      <c r="M3" s="163"/>
      <c r="N3" s="142"/>
    </row>
    <row r="4" spans="1:15" ht="15.6" x14ac:dyDescent="0.25">
      <c r="A4" s="154" t="s">
        <v>99</v>
      </c>
      <c r="B4" s="155"/>
      <c r="C4" s="149"/>
      <c r="D4" s="150"/>
      <c r="E4" s="149"/>
      <c r="F4" s="150"/>
      <c r="G4" s="149"/>
      <c r="H4" s="150"/>
      <c r="I4" s="149"/>
      <c r="J4" s="150"/>
      <c r="K4" s="149"/>
      <c r="L4" s="150"/>
      <c r="M4" s="149"/>
      <c r="N4" s="150"/>
    </row>
    <row r="5" spans="1:15" ht="15.6" x14ac:dyDescent="0.25">
      <c r="A5" s="154" t="s">
        <v>100</v>
      </c>
      <c r="B5" s="155"/>
      <c r="C5" s="141"/>
      <c r="D5" s="142"/>
      <c r="E5" s="141"/>
      <c r="F5" s="142"/>
      <c r="G5" s="141"/>
      <c r="H5" s="142"/>
      <c r="I5" s="141"/>
      <c r="J5" s="142"/>
      <c r="K5" s="141"/>
      <c r="L5" s="142"/>
      <c r="M5" s="141"/>
      <c r="N5" s="142"/>
      <c r="O5" s="35" t="str">
        <f>IFERROR(AVERAGE(C5:N5),"")</f>
        <v/>
      </c>
    </row>
    <row r="6" spans="1:15" ht="82.8" x14ac:dyDescent="0.25">
      <c r="A6" s="84" t="s">
        <v>11</v>
      </c>
      <c r="B6" s="87" t="s">
        <v>97</v>
      </c>
      <c r="C6" s="89" t="s">
        <v>102</v>
      </c>
      <c r="D6" s="34" t="s">
        <v>20</v>
      </c>
      <c r="E6" s="89" t="s">
        <v>102</v>
      </c>
      <c r="F6" s="34" t="s">
        <v>20</v>
      </c>
      <c r="G6" s="89" t="s">
        <v>102</v>
      </c>
      <c r="H6" s="34" t="s">
        <v>20</v>
      </c>
      <c r="I6" s="89" t="s">
        <v>102</v>
      </c>
      <c r="J6" s="34" t="s">
        <v>20</v>
      </c>
      <c r="K6" s="89" t="s">
        <v>102</v>
      </c>
      <c r="L6" s="34" t="s">
        <v>20</v>
      </c>
      <c r="M6" s="89" t="s">
        <v>102</v>
      </c>
      <c r="N6" s="34" t="s">
        <v>20</v>
      </c>
    </row>
    <row r="7" spans="1:15" x14ac:dyDescent="0.25">
      <c r="A7" s="85" t="s">
        <v>118</v>
      </c>
      <c r="B7" s="88">
        <v>1</v>
      </c>
      <c r="C7" s="90"/>
      <c r="D7" s="86"/>
      <c r="E7" s="90"/>
      <c r="F7" s="86"/>
      <c r="G7" s="90"/>
      <c r="H7" s="86"/>
      <c r="I7" s="90"/>
      <c r="J7" s="86"/>
      <c r="K7" s="90"/>
      <c r="L7" s="86"/>
      <c r="M7" s="90"/>
      <c r="N7" s="86"/>
    </row>
    <row r="8" spans="1:15" ht="28.2" thickBot="1" x14ac:dyDescent="0.3">
      <c r="A8" s="85" t="s">
        <v>101</v>
      </c>
      <c r="B8" s="88">
        <v>1</v>
      </c>
      <c r="C8" s="91">
        <f>IFERROR($B8/(_xlfn.RANK.EQ(C5,(C5,$O$13,$O$21),0)),0)</f>
        <v>0</v>
      </c>
      <c r="D8" s="92" t="s">
        <v>98</v>
      </c>
      <c r="E8" s="91">
        <f>IFERROR($B8/(_xlfn.RANK.EQ(E5,(E5,$O$13,$O$21),0)),0)</f>
        <v>0</v>
      </c>
      <c r="F8" s="92" t="s">
        <v>98</v>
      </c>
      <c r="G8" s="91">
        <f>IFERROR($B8/(_xlfn.RANK.EQ(G5,(G5,$O$13,$O$21),0)),0)</f>
        <v>0</v>
      </c>
      <c r="H8" s="92" t="s">
        <v>98</v>
      </c>
      <c r="I8" s="91">
        <f>IFERROR($B8/(_xlfn.RANK.EQ(I5,(I5,$O$13,$O$21),0)),0)</f>
        <v>0</v>
      </c>
      <c r="J8" s="92" t="s">
        <v>98</v>
      </c>
      <c r="K8" s="91">
        <f>IFERROR($B8/(_xlfn.RANK.EQ(K5,(K5,$O$13,$O$21),0)),0)</f>
        <v>0</v>
      </c>
      <c r="L8" s="92" t="s">
        <v>98</v>
      </c>
      <c r="M8" s="91">
        <f>IFERROR($B8/(_xlfn.RANK.EQ(M5,(M5,$O$13,$O$21),0)),0)</f>
        <v>0</v>
      </c>
      <c r="N8" s="92" t="s">
        <v>98</v>
      </c>
    </row>
    <row r="9" spans="1:15" ht="16.2" thickBot="1" x14ac:dyDescent="0.3">
      <c r="A9" s="156" t="s">
        <v>117</v>
      </c>
      <c r="B9" s="157"/>
      <c r="C9" s="151">
        <f>C7+C8+E7+E8+G7+G8+I7+I8+K7+K8+M7+M8</f>
        <v>0</v>
      </c>
      <c r="D9" s="151"/>
      <c r="E9" s="152"/>
      <c r="F9" s="152"/>
      <c r="G9" s="152"/>
      <c r="H9" s="152"/>
      <c r="I9" s="152"/>
      <c r="J9" s="152"/>
      <c r="K9" s="152"/>
      <c r="L9" s="152"/>
      <c r="M9" s="152"/>
      <c r="N9" s="153"/>
    </row>
    <row r="10" spans="1:15" ht="15.6" x14ac:dyDescent="0.25">
      <c r="A10" s="158" t="s">
        <v>17</v>
      </c>
      <c r="B10" s="159"/>
      <c r="C10" s="160">
        <f>איכות!$F$1</f>
        <v>2</v>
      </c>
      <c r="D10" s="160"/>
      <c r="E10" s="160"/>
      <c r="F10" s="160"/>
      <c r="G10" s="160"/>
      <c r="H10" s="160"/>
      <c r="I10" s="160"/>
      <c r="J10" s="160"/>
      <c r="K10" s="160"/>
      <c r="L10" s="160"/>
      <c r="M10" s="160"/>
      <c r="N10" s="150"/>
    </row>
    <row r="11" spans="1:15" ht="16.2" thickBot="1" x14ac:dyDescent="0.3">
      <c r="A11" s="154" t="s">
        <v>18</v>
      </c>
      <c r="B11" s="161"/>
      <c r="C11" s="162">
        <f>איכות!$F$2</f>
        <v>0</v>
      </c>
      <c r="D11" s="162"/>
      <c r="E11" s="163"/>
      <c r="F11" s="163"/>
      <c r="G11" s="163"/>
      <c r="H11" s="163"/>
      <c r="I11" s="163"/>
      <c r="J11" s="163"/>
      <c r="K11" s="163"/>
      <c r="L11" s="163"/>
      <c r="M11" s="163"/>
      <c r="N11" s="142"/>
    </row>
    <row r="12" spans="1:15" ht="15.6" x14ac:dyDescent="0.25">
      <c r="A12" s="154" t="s">
        <v>99</v>
      </c>
      <c r="B12" s="155"/>
      <c r="C12" s="149"/>
      <c r="D12" s="150"/>
      <c r="E12" s="149"/>
      <c r="F12" s="150"/>
      <c r="G12" s="149"/>
      <c r="H12" s="150"/>
      <c r="I12" s="149"/>
      <c r="J12" s="150"/>
      <c r="K12" s="149"/>
      <c r="L12" s="150"/>
      <c r="M12" s="149"/>
      <c r="N12" s="150"/>
    </row>
    <row r="13" spans="1:15" ht="15.6" x14ac:dyDescent="0.25">
      <c r="A13" s="154" t="s">
        <v>100</v>
      </c>
      <c r="B13" s="155"/>
      <c r="C13" s="141"/>
      <c r="D13" s="142"/>
      <c r="E13" s="141"/>
      <c r="F13" s="142"/>
      <c r="G13" s="141"/>
      <c r="H13" s="142"/>
      <c r="I13" s="141"/>
      <c r="J13" s="142"/>
      <c r="K13" s="141"/>
      <c r="L13" s="142"/>
      <c r="M13" s="141"/>
      <c r="N13" s="142"/>
      <c r="O13" s="35" t="str">
        <f>IFERROR(AVERAGE(C13:N13),"")</f>
        <v/>
      </c>
    </row>
    <row r="14" spans="1:15" ht="82.8" x14ac:dyDescent="0.25">
      <c r="A14" s="84" t="s">
        <v>11</v>
      </c>
      <c r="B14" s="87" t="s">
        <v>97</v>
      </c>
      <c r="C14" s="89" t="s">
        <v>102</v>
      </c>
      <c r="D14" s="34" t="s">
        <v>20</v>
      </c>
      <c r="E14" s="89" t="s">
        <v>102</v>
      </c>
      <c r="F14" s="34" t="s">
        <v>20</v>
      </c>
      <c r="G14" s="89" t="s">
        <v>102</v>
      </c>
      <c r="H14" s="34" t="s">
        <v>20</v>
      </c>
      <c r="I14" s="89" t="s">
        <v>102</v>
      </c>
      <c r="J14" s="34" t="s">
        <v>20</v>
      </c>
      <c r="K14" s="89" t="s">
        <v>102</v>
      </c>
      <c r="L14" s="34" t="s">
        <v>20</v>
      </c>
      <c r="M14" s="89" t="s">
        <v>102</v>
      </c>
      <c r="N14" s="34" t="s">
        <v>20</v>
      </c>
    </row>
    <row r="15" spans="1:15" x14ac:dyDescent="0.25">
      <c r="A15" s="85" t="s">
        <v>118</v>
      </c>
      <c r="B15" s="88">
        <v>1</v>
      </c>
      <c r="C15" s="90"/>
      <c r="D15" s="86"/>
      <c r="E15" s="90"/>
      <c r="F15" s="86"/>
      <c r="G15" s="90"/>
      <c r="H15" s="86"/>
      <c r="I15" s="90"/>
      <c r="J15" s="86"/>
      <c r="K15" s="90"/>
      <c r="L15" s="86"/>
      <c r="M15" s="90"/>
      <c r="N15" s="86"/>
    </row>
    <row r="16" spans="1:15" ht="28.2" thickBot="1" x14ac:dyDescent="0.3">
      <c r="A16" s="85" t="s">
        <v>101</v>
      </c>
      <c r="B16" s="88">
        <v>1</v>
      </c>
      <c r="C16" s="91">
        <f>IFERROR($B16/(_xlfn.RANK.EQ(C13,(C13,$O$5,$O$21),0)),0)</f>
        <v>0</v>
      </c>
      <c r="D16" s="92" t="s">
        <v>98</v>
      </c>
      <c r="E16" s="91">
        <f>IFERROR($B16/(_xlfn.RANK.EQ(E13,(E13,$O$5,$O$21),0)),0)</f>
        <v>0</v>
      </c>
      <c r="F16" s="92" t="s">
        <v>98</v>
      </c>
      <c r="G16" s="91">
        <f>IFERROR($B16/(_xlfn.RANK.EQ(G13,(G13,$O$5,$O$21),0)),0)</f>
        <v>0</v>
      </c>
      <c r="H16" s="92" t="s">
        <v>98</v>
      </c>
      <c r="I16" s="91">
        <f>IFERROR($B16/(_xlfn.RANK.EQ(I13,(I13,$O$5,$O$21),0)),0)</f>
        <v>0</v>
      </c>
      <c r="J16" s="92" t="s">
        <v>98</v>
      </c>
      <c r="K16" s="91">
        <f>IFERROR($B16/(_xlfn.RANK.EQ(K13,(K13,$O$5,$O$21),0)),0)</f>
        <v>0</v>
      </c>
      <c r="L16" s="92" t="s">
        <v>98</v>
      </c>
      <c r="M16" s="91">
        <f>IFERROR($B16/(_xlfn.RANK.EQ(M13,(M13,$O$5,$O$21),0)),0)</f>
        <v>0</v>
      </c>
      <c r="N16" s="92" t="s">
        <v>98</v>
      </c>
    </row>
    <row r="17" spans="1:15" ht="16.2" thickBot="1" x14ac:dyDescent="0.3">
      <c r="A17" s="156" t="s">
        <v>117</v>
      </c>
      <c r="B17" s="157"/>
      <c r="C17" s="151">
        <f>C15+C16+E15+E16+G15+G16+I15+I16+K15+K16+M15+M16</f>
        <v>0</v>
      </c>
      <c r="D17" s="151"/>
      <c r="E17" s="152"/>
      <c r="F17" s="152"/>
      <c r="G17" s="152"/>
      <c r="H17" s="152"/>
      <c r="I17" s="152"/>
      <c r="J17" s="152"/>
      <c r="K17" s="152"/>
      <c r="L17" s="152"/>
      <c r="M17" s="152"/>
      <c r="N17" s="153"/>
    </row>
    <row r="18" spans="1:15" ht="15.6" x14ac:dyDescent="0.25">
      <c r="A18" s="158" t="s">
        <v>17</v>
      </c>
      <c r="B18" s="159"/>
      <c r="C18" s="160">
        <f>איכות!$H$1</f>
        <v>3</v>
      </c>
      <c r="D18" s="160"/>
      <c r="E18" s="160"/>
      <c r="F18" s="160"/>
      <c r="G18" s="160"/>
      <c r="H18" s="160"/>
      <c r="I18" s="160"/>
      <c r="J18" s="160"/>
      <c r="K18" s="160"/>
      <c r="L18" s="160"/>
      <c r="M18" s="160"/>
      <c r="N18" s="150"/>
    </row>
    <row r="19" spans="1:15" ht="16.2" thickBot="1" x14ac:dyDescent="0.3">
      <c r="A19" s="154" t="s">
        <v>18</v>
      </c>
      <c r="B19" s="161"/>
      <c r="C19" s="162">
        <f>איכות!$H$2</f>
        <v>0</v>
      </c>
      <c r="D19" s="162"/>
      <c r="E19" s="163"/>
      <c r="F19" s="163"/>
      <c r="G19" s="163"/>
      <c r="H19" s="163"/>
      <c r="I19" s="163"/>
      <c r="J19" s="163"/>
      <c r="K19" s="163"/>
      <c r="L19" s="163"/>
      <c r="M19" s="163"/>
      <c r="N19" s="142"/>
    </row>
    <row r="20" spans="1:15" ht="15.6" x14ac:dyDescent="0.25">
      <c r="A20" s="154" t="s">
        <v>99</v>
      </c>
      <c r="B20" s="155"/>
      <c r="C20" s="149"/>
      <c r="D20" s="150"/>
      <c r="E20" s="149"/>
      <c r="F20" s="150"/>
      <c r="G20" s="149"/>
      <c r="H20" s="150"/>
      <c r="I20" s="149"/>
      <c r="J20" s="150"/>
      <c r="K20" s="149"/>
      <c r="L20" s="150"/>
      <c r="M20" s="149"/>
      <c r="N20" s="150"/>
    </row>
    <row r="21" spans="1:15" ht="15.6" x14ac:dyDescent="0.25">
      <c r="A21" s="154" t="s">
        <v>100</v>
      </c>
      <c r="B21" s="155"/>
      <c r="C21" s="141"/>
      <c r="D21" s="142"/>
      <c r="E21" s="141"/>
      <c r="F21" s="142"/>
      <c r="G21" s="141"/>
      <c r="H21" s="142"/>
      <c r="I21" s="141"/>
      <c r="J21" s="142"/>
      <c r="K21" s="141"/>
      <c r="L21" s="142"/>
      <c r="M21" s="141"/>
      <c r="N21" s="142"/>
      <c r="O21" s="35" t="str">
        <f>IFERROR(AVERAGE(C21:N21),"")</f>
        <v/>
      </c>
    </row>
    <row r="22" spans="1:15" ht="82.8" x14ac:dyDescent="0.25">
      <c r="A22" s="84" t="s">
        <v>11</v>
      </c>
      <c r="B22" s="87" t="s">
        <v>97</v>
      </c>
      <c r="C22" s="89" t="s">
        <v>102</v>
      </c>
      <c r="D22" s="34" t="s">
        <v>20</v>
      </c>
      <c r="E22" s="89" t="s">
        <v>102</v>
      </c>
      <c r="F22" s="34" t="s">
        <v>20</v>
      </c>
      <c r="G22" s="89" t="s">
        <v>102</v>
      </c>
      <c r="H22" s="34" t="s">
        <v>20</v>
      </c>
      <c r="I22" s="89" t="s">
        <v>102</v>
      </c>
      <c r="J22" s="34" t="s">
        <v>20</v>
      </c>
      <c r="K22" s="89" t="s">
        <v>102</v>
      </c>
      <c r="L22" s="34" t="s">
        <v>20</v>
      </c>
      <c r="M22" s="89" t="s">
        <v>102</v>
      </c>
      <c r="N22" s="34" t="s">
        <v>20</v>
      </c>
    </row>
    <row r="23" spans="1:15" x14ac:dyDescent="0.25">
      <c r="A23" s="85" t="s">
        <v>118</v>
      </c>
      <c r="B23" s="88">
        <v>1</v>
      </c>
      <c r="C23" s="90"/>
      <c r="D23" s="86"/>
      <c r="E23" s="90"/>
      <c r="F23" s="86"/>
      <c r="G23" s="90"/>
      <c r="H23" s="86"/>
      <c r="I23" s="90"/>
      <c r="J23" s="86"/>
      <c r="K23" s="90"/>
      <c r="L23" s="86"/>
      <c r="M23" s="90"/>
      <c r="N23" s="86"/>
    </row>
    <row r="24" spans="1:15" ht="28.2" thickBot="1" x14ac:dyDescent="0.3">
      <c r="A24" s="85" t="s">
        <v>101</v>
      </c>
      <c r="B24" s="88">
        <v>1</v>
      </c>
      <c r="C24" s="91">
        <f>IFERROR($B24/(_xlfn.RANK.EQ(C21,(C21,$O$5,$O$13),0)),0)</f>
        <v>0</v>
      </c>
      <c r="D24" s="92" t="s">
        <v>98</v>
      </c>
      <c r="E24" s="91">
        <f>IFERROR($B24/(_xlfn.RANK.EQ(E21,(E21,$O$5,$O$13),0)),0)</f>
        <v>0</v>
      </c>
      <c r="F24" s="92" t="s">
        <v>98</v>
      </c>
      <c r="G24" s="91">
        <f>IFERROR($B24/(_xlfn.RANK.EQ(G21,(G21,$O$5,$O$13),0)),0)</f>
        <v>0</v>
      </c>
      <c r="H24" s="92" t="s">
        <v>98</v>
      </c>
      <c r="I24" s="91">
        <f>IFERROR($B24/(_xlfn.RANK.EQ(I21,(I21,$O$5,$O$13),0)),0)</f>
        <v>0</v>
      </c>
      <c r="J24" s="92" t="s">
        <v>98</v>
      </c>
      <c r="K24" s="91">
        <f>IFERROR($B24/(_xlfn.RANK.EQ(K21,(K21,$O$5,$O$13),0)),0)</f>
        <v>0</v>
      </c>
      <c r="L24" s="92" t="s">
        <v>98</v>
      </c>
      <c r="M24" s="91">
        <f>IFERROR($B24/(_xlfn.RANK.EQ(M21,(M21,$O$5,$O$13),0)),0)</f>
        <v>0</v>
      </c>
      <c r="N24" s="92" t="s">
        <v>98</v>
      </c>
    </row>
    <row r="25" spans="1:15" ht="16.2" thickBot="1" x14ac:dyDescent="0.3">
      <c r="A25" s="156" t="s">
        <v>117</v>
      </c>
      <c r="B25" s="157"/>
      <c r="C25" s="151">
        <f>C23+C24+E23+E24+G23+G24+I23+I24+K23+K24+M23+M24</f>
        <v>0</v>
      </c>
      <c r="D25" s="151"/>
      <c r="E25" s="152"/>
      <c r="F25" s="152"/>
      <c r="G25" s="152"/>
      <c r="H25" s="152"/>
      <c r="I25" s="152"/>
      <c r="J25" s="152"/>
      <c r="K25" s="152"/>
      <c r="L25" s="152"/>
      <c r="M25" s="152"/>
      <c r="N25" s="153"/>
    </row>
  </sheetData>
  <mergeCells count="61">
    <mergeCell ref="A1:N1"/>
    <mergeCell ref="A4:B4"/>
    <mergeCell ref="C20:D20"/>
    <mergeCell ref="A20:B20"/>
    <mergeCell ref="A25:B25"/>
    <mergeCell ref="A5:B5"/>
    <mergeCell ref="C3:N3"/>
    <mergeCell ref="C2:N2"/>
    <mergeCell ref="A2:B2"/>
    <mergeCell ref="A3:B3"/>
    <mergeCell ref="C4:D4"/>
    <mergeCell ref="E4:F4"/>
    <mergeCell ref="G4:H4"/>
    <mergeCell ref="I4:J4"/>
    <mergeCell ref="K4:L4"/>
    <mergeCell ref="M4:N4"/>
    <mergeCell ref="C5:D5"/>
    <mergeCell ref="E5:F5"/>
    <mergeCell ref="G5:H5"/>
    <mergeCell ref="I5:J5"/>
    <mergeCell ref="K5:L5"/>
    <mergeCell ref="M5:N5"/>
    <mergeCell ref="A9:B9"/>
    <mergeCell ref="C9:N9"/>
    <mergeCell ref="A10:B10"/>
    <mergeCell ref="C10:N10"/>
    <mergeCell ref="A11:B11"/>
    <mergeCell ref="C11:N11"/>
    <mergeCell ref="M12:N12"/>
    <mergeCell ref="A13:B13"/>
    <mergeCell ref="C13:D13"/>
    <mergeCell ref="E13:F13"/>
    <mergeCell ref="G13:H13"/>
    <mergeCell ref="I13:J13"/>
    <mergeCell ref="K13:L13"/>
    <mergeCell ref="M13:N13"/>
    <mergeCell ref="A12:B12"/>
    <mergeCell ref="C12:D12"/>
    <mergeCell ref="E12:F12"/>
    <mergeCell ref="G12:H12"/>
    <mergeCell ref="I12:J12"/>
    <mergeCell ref="K12:L12"/>
    <mergeCell ref="A17:B17"/>
    <mergeCell ref="C17:N17"/>
    <mergeCell ref="A18:B18"/>
    <mergeCell ref="C18:N18"/>
    <mergeCell ref="A19:B19"/>
    <mergeCell ref="C19:N19"/>
    <mergeCell ref="C25:N25"/>
    <mergeCell ref="I20:J20"/>
    <mergeCell ref="K20:L20"/>
    <mergeCell ref="M20:N20"/>
    <mergeCell ref="A21:B21"/>
    <mergeCell ref="C21:D21"/>
    <mergeCell ref="E21:F21"/>
    <mergeCell ref="G21:H21"/>
    <mergeCell ref="I21:J21"/>
    <mergeCell ref="K21:L21"/>
    <mergeCell ref="M21:N21"/>
    <mergeCell ref="G20:H20"/>
    <mergeCell ref="E20:F20"/>
  </mergeCells>
  <conditionalFormatting sqref="C2:C3">
    <cfRule type="containsText" dxfId="165" priority="105" operator="containsText" text="V">
      <formula>NOT(ISERROR(SEARCH("V",C2)))</formula>
    </cfRule>
    <cfRule type="containsText" dxfId="164" priority="106" operator="containsText" text="X">
      <formula>NOT(ISERROR(SEARCH("X",C2)))</formula>
    </cfRule>
  </conditionalFormatting>
  <conditionalFormatting sqref="I13">
    <cfRule type="containsText" dxfId="163" priority="17" operator="containsText" text="V">
      <formula>NOT(ISERROR(SEARCH("V",I13)))</formula>
    </cfRule>
    <cfRule type="containsText" dxfId="162" priority="18" operator="containsText" text="X">
      <formula>NOT(ISERROR(SEARCH("X",I13)))</formula>
    </cfRule>
  </conditionalFormatting>
  <conditionalFormatting sqref="G13">
    <cfRule type="containsText" dxfId="161" priority="13" operator="containsText" text="V">
      <formula>NOT(ISERROR(SEARCH("V",G13)))</formula>
    </cfRule>
    <cfRule type="containsText" dxfId="160" priority="14" operator="containsText" text="X">
      <formula>NOT(ISERROR(SEARCH("X",G13)))</formula>
    </cfRule>
  </conditionalFormatting>
  <conditionalFormatting sqref="G12">
    <cfRule type="containsText" dxfId="159" priority="15" operator="containsText" text="V">
      <formula>NOT(ISERROR(SEARCH("V",G12)))</formula>
    </cfRule>
    <cfRule type="containsText" dxfId="158" priority="16" operator="containsText" text="X">
      <formula>NOT(ISERROR(SEARCH("X",G12)))</formula>
    </cfRule>
  </conditionalFormatting>
  <conditionalFormatting sqref="A2:A3">
    <cfRule type="containsText" dxfId="157" priority="95" operator="containsText" text="V">
      <formula>NOT(ISERROR(SEARCH("V",A2)))</formula>
    </cfRule>
    <cfRule type="containsText" dxfId="156" priority="96" operator="containsText" text="X">
      <formula>NOT(ISERROR(SEARCH("X",A2)))</formula>
    </cfRule>
  </conditionalFormatting>
  <conditionalFormatting sqref="A4:A5">
    <cfRule type="containsText" dxfId="155" priority="93" operator="containsText" text="V">
      <formula>NOT(ISERROR(SEARCH("V",A4)))</formula>
    </cfRule>
    <cfRule type="containsText" dxfId="154" priority="94" operator="containsText" text="X">
      <formula>NOT(ISERROR(SEARCH("X",A4)))</formula>
    </cfRule>
  </conditionalFormatting>
  <conditionalFormatting sqref="C4">
    <cfRule type="containsText" dxfId="153" priority="91" operator="containsText" text="V">
      <formula>NOT(ISERROR(SEARCH("V",C4)))</formula>
    </cfRule>
    <cfRule type="containsText" dxfId="152" priority="92" operator="containsText" text="X">
      <formula>NOT(ISERROR(SEARCH("X",C4)))</formula>
    </cfRule>
  </conditionalFormatting>
  <conditionalFormatting sqref="C5">
    <cfRule type="containsText" dxfId="151" priority="89" operator="containsText" text="V">
      <formula>NOT(ISERROR(SEARCH("V",C5)))</formula>
    </cfRule>
    <cfRule type="containsText" dxfId="150" priority="90" operator="containsText" text="X">
      <formula>NOT(ISERROR(SEARCH("X",C5)))</formula>
    </cfRule>
  </conditionalFormatting>
  <conditionalFormatting sqref="A9">
    <cfRule type="containsText" dxfId="149" priority="87" operator="containsText" text="V">
      <formula>NOT(ISERROR(SEARCH("V",A9)))</formula>
    </cfRule>
    <cfRule type="containsText" dxfId="148" priority="88" operator="containsText" text="X">
      <formula>NOT(ISERROR(SEARCH("X",A9)))</formula>
    </cfRule>
  </conditionalFormatting>
  <conditionalFormatting sqref="C10:C11">
    <cfRule type="containsText" dxfId="147" priority="85" operator="containsText" text="V">
      <formula>NOT(ISERROR(SEARCH("V",C10)))</formula>
    </cfRule>
    <cfRule type="containsText" dxfId="146" priority="86" operator="containsText" text="X">
      <formula>NOT(ISERROR(SEARCH("X",C10)))</formula>
    </cfRule>
  </conditionalFormatting>
  <conditionalFormatting sqref="A10:A11">
    <cfRule type="containsText" dxfId="145" priority="83" operator="containsText" text="V">
      <formula>NOT(ISERROR(SEARCH("V",A10)))</formula>
    </cfRule>
    <cfRule type="containsText" dxfId="144" priority="84" operator="containsText" text="X">
      <formula>NOT(ISERROR(SEARCH("X",A10)))</formula>
    </cfRule>
  </conditionalFormatting>
  <conditionalFormatting sqref="A12:A13">
    <cfRule type="containsText" dxfId="143" priority="81" operator="containsText" text="V">
      <formula>NOT(ISERROR(SEARCH("V",A12)))</formula>
    </cfRule>
    <cfRule type="containsText" dxfId="142" priority="82" operator="containsText" text="X">
      <formula>NOT(ISERROR(SEARCH("X",A12)))</formula>
    </cfRule>
  </conditionalFormatting>
  <conditionalFormatting sqref="C12">
    <cfRule type="containsText" dxfId="141" priority="79" operator="containsText" text="V">
      <formula>NOT(ISERROR(SEARCH("V",C12)))</formula>
    </cfRule>
    <cfRule type="containsText" dxfId="140" priority="80" operator="containsText" text="X">
      <formula>NOT(ISERROR(SEARCH("X",C12)))</formula>
    </cfRule>
  </conditionalFormatting>
  <conditionalFormatting sqref="C13">
    <cfRule type="containsText" dxfId="139" priority="77" operator="containsText" text="V">
      <formula>NOT(ISERROR(SEARCH("V",C13)))</formula>
    </cfRule>
    <cfRule type="containsText" dxfId="138" priority="78" operator="containsText" text="X">
      <formula>NOT(ISERROR(SEARCH("X",C13)))</formula>
    </cfRule>
  </conditionalFormatting>
  <conditionalFormatting sqref="A17">
    <cfRule type="containsText" dxfId="137" priority="75" operator="containsText" text="V">
      <formula>NOT(ISERROR(SEARCH("V",A17)))</formula>
    </cfRule>
    <cfRule type="containsText" dxfId="136" priority="76" operator="containsText" text="X">
      <formula>NOT(ISERROR(SEARCH("X",A17)))</formula>
    </cfRule>
  </conditionalFormatting>
  <conditionalFormatting sqref="C18:C19">
    <cfRule type="containsText" dxfId="135" priority="73" operator="containsText" text="V">
      <formula>NOT(ISERROR(SEARCH("V",C18)))</formula>
    </cfRule>
    <cfRule type="containsText" dxfId="134" priority="74" operator="containsText" text="X">
      <formula>NOT(ISERROR(SEARCH("X",C18)))</formula>
    </cfRule>
  </conditionalFormatting>
  <conditionalFormatting sqref="A18:A19">
    <cfRule type="containsText" dxfId="133" priority="71" operator="containsText" text="V">
      <formula>NOT(ISERROR(SEARCH("V",A18)))</formula>
    </cfRule>
    <cfRule type="containsText" dxfId="132" priority="72" operator="containsText" text="X">
      <formula>NOT(ISERROR(SEARCH("X",A18)))</formula>
    </cfRule>
  </conditionalFormatting>
  <conditionalFormatting sqref="A20:A21">
    <cfRule type="containsText" dxfId="131" priority="69" operator="containsText" text="V">
      <formula>NOT(ISERROR(SEARCH("V",A20)))</formula>
    </cfRule>
    <cfRule type="containsText" dxfId="130" priority="70" operator="containsText" text="X">
      <formula>NOT(ISERROR(SEARCH("X",A20)))</formula>
    </cfRule>
  </conditionalFormatting>
  <conditionalFormatting sqref="C20">
    <cfRule type="containsText" dxfId="129" priority="67" operator="containsText" text="V">
      <formula>NOT(ISERROR(SEARCH("V",C20)))</formula>
    </cfRule>
    <cfRule type="containsText" dxfId="128" priority="68" operator="containsText" text="X">
      <formula>NOT(ISERROR(SEARCH("X",C20)))</formula>
    </cfRule>
  </conditionalFormatting>
  <conditionalFormatting sqref="C21">
    <cfRule type="containsText" dxfId="127" priority="65" operator="containsText" text="V">
      <formula>NOT(ISERROR(SEARCH("V",C21)))</formula>
    </cfRule>
    <cfRule type="containsText" dxfId="126" priority="66" operator="containsText" text="X">
      <formula>NOT(ISERROR(SEARCH("X",C21)))</formula>
    </cfRule>
  </conditionalFormatting>
  <conditionalFormatting sqref="A25">
    <cfRule type="containsText" dxfId="125" priority="63" operator="containsText" text="V">
      <formula>NOT(ISERROR(SEARCH("V",A25)))</formula>
    </cfRule>
    <cfRule type="containsText" dxfId="124" priority="64" operator="containsText" text="X">
      <formula>NOT(ISERROR(SEARCH("X",A25)))</formula>
    </cfRule>
  </conditionalFormatting>
  <conditionalFormatting sqref="E21">
    <cfRule type="containsText" dxfId="123" priority="1" operator="containsText" text="V">
      <formula>NOT(ISERROR(SEARCH("V",E21)))</formula>
    </cfRule>
    <cfRule type="containsText" dxfId="122" priority="2" operator="containsText" text="X">
      <formula>NOT(ISERROR(SEARCH("X",E21)))</formula>
    </cfRule>
  </conditionalFormatting>
  <conditionalFormatting sqref="E4">
    <cfRule type="containsText" dxfId="121" priority="59" operator="containsText" text="V">
      <formula>NOT(ISERROR(SEARCH("V",E4)))</formula>
    </cfRule>
    <cfRule type="containsText" dxfId="120" priority="60" operator="containsText" text="X">
      <formula>NOT(ISERROR(SEARCH("X",E4)))</formula>
    </cfRule>
  </conditionalFormatting>
  <conditionalFormatting sqref="E5">
    <cfRule type="containsText" dxfId="119" priority="57" operator="containsText" text="V">
      <formula>NOT(ISERROR(SEARCH("V",E5)))</formula>
    </cfRule>
    <cfRule type="containsText" dxfId="118" priority="58" operator="containsText" text="X">
      <formula>NOT(ISERROR(SEARCH("X",E5)))</formula>
    </cfRule>
  </conditionalFormatting>
  <conditionalFormatting sqref="G4">
    <cfRule type="containsText" dxfId="117" priority="55" operator="containsText" text="V">
      <formula>NOT(ISERROR(SEARCH("V",G4)))</formula>
    </cfRule>
    <cfRule type="containsText" dxfId="116" priority="56" operator="containsText" text="X">
      <formula>NOT(ISERROR(SEARCH("X",G4)))</formula>
    </cfRule>
  </conditionalFormatting>
  <conditionalFormatting sqref="G5">
    <cfRule type="containsText" dxfId="115" priority="53" operator="containsText" text="V">
      <formula>NOT(ISERROR(SEARCH("V",G5)))</formula>
    </cfRule>
    <cfRule type="containsText" dxfId="114" priority="54" operator="containsText" text="X">
      <formula>NOT(ISERROR(SEARCH("X",G5)))</formula>
    </cfRule>
  </conditionalFormatting>
  <conditionalFormatting sqref="I4">
    <cfRule type="containsText" dxfId="113" priority="51" operator="containsText" text="V">
      <formula>NOT(ISERROR(SEARCH("V",I4)))</formula>
    </cfRule>
    <cfRule type="containsText" dxfId="112" priority="52" operator="containsText" text="X">
      <formula>NOT(ISERROR(SEARCH("X",I4)))</formula>
    </cfRule>
  </conditionalFormatting>
  <conditionalFormatting sqref="I5">
    <cfRule type="containsText" dxfId="111" priority="49" operator="containsText" text="V">
      <formula>NOT(ISERROR(SEARCH("V",I5)))</formula>
    </cfRule>
    <cfRule type="containsText" dxfId="110" priority="50" operator="containsText" text="X">
      <formula>NOT(ISERROR(SEARCH("X",I5)))</formula>
    </cfRule>
  </conditionalFormatting>
  <conditionalFormatting sqref="K4">
    <cfRule type="containsText" dxfId="109" priority="47" operator="containsText" text="V">
      <formula>NOT(ISERROR(SEARCH("V",K4)))</formula>
    </cfRule>
    <cfRule type="containsText" dxfId="108" priority="48" operator="containsText" text="X">
      <formula>NOT(ISERROR(SEARCH("X",K4)))</formula>
    </cfRule>
  </conditionalFormatting>
  <conditionalFormatting sqref="K5">
    <cfRule type="containsText" dxfId="107" priority="45" operator="containsText" text="V">
      <formula>NOT(ISERROR(SEARCH("V",K5)))</formula>
    </cfRule>
    <cfRule type="containsText" dxfId="106" priority="46" operator="containsText" text="X">
      <formula>NOT(ISERROR(SEARCH("X",K5)))</formula>
    </cfRule>
  </conditionalFormatting>
  <conditionalFormatting sqref="M4">
    <cfRule type="containsText" dxfId="105" priority="43" operator="containsText" text="V">
      <formula>NOT(ISERROR(SEARCH("V",M4)))</formula>
    </cfRule>
    <cfRule type="containsText" dxfId="104" priority="44" operator="containsText" text="X">
      <formula>NOT(ISERROR(SEARCH("X",M4)))</formula>
    </cfRule>
  </conditionalFormatting>
  <conditionalFormatting sqref="M5">
    <cfRule type="containsText" dxfId="103" priority="41" operator="containsText" text="V">
      <formula>NOT(ISERROR(SEARCH("V",M5)))</formula>
    </cfRule>
    <cfRule type="containsText" dxfId="102" priority="42" operator="containsText" text="X">
      <formula>NOT(ISERROR(SEARCH("X",M5)))</formula>
    </cfRule>
  </conditionalFormatting>
  <conditionalFormatting sqref="M12">
    <cfRule type="containsText" dxfId="101" priority="39" operator="containsText" text="V">
      <formula>NOT(ISERROR(SEARCH("V",M12)))</formula>
    </cfRule>
    <cfRule type="containsText" dxfId="100" priority="40" operator="containsText" text="X">
      <formula>NOT(ISERROR(SEARCH("X",M12)))</formula>
    </cfRule>
  </conditionalFormatting>
  <conditionalFormatting sqref="M13">
    <cfRule type="containsText" dxfId="99" priority="37" operator="containsText" text="V">
      <formula>NOT(ISERROR(SEARCH("V",M13)))</formula>
    </cfRule>
    <cfRule type="containsText" dxfId="98" priority="38" operator="containsText" text="X">
      <formula>NOT(ISERROR(SEARCH("X",M13)))</formula>
    </cfRule>
  </conditionalFormatting>
  <conditionalFormatting sqref="M20">
    <cfRule type="containsText" dxfId="97" priority="35" operator="containsText" text="V">
      <formula>NOT(ISERROR(SEARCH("V",M20)))</formula>
    </cfRule>
    <cfRule type="containsText" dxfId="96" priority="36" operator="containsText" text="X">
      <formula>NOT(ISERROR(SEARCH("X",M20)))</formula>
    </cfRule>
  </conditionalFormatting>
  <conditionalFormatting sqref="M21">
    <cfRule type="containsText" dxfId="95" priority="33" operator="containsText" text="V">
      <formula>NOT(ISERROR(SEARCH("V",M21)))</formula>
    </cfRule>
    <cfRule type="containsText" dxfId="94" priority="34" operator="containsText" text="X">
      <formula>NOT(ISERROR(SEARCH("X",M21)))</formula>
    </cfRule>
  </conditionalFormatting>
  <conditionalFormatting sqref="K20">
    <cfRule type="containsText" dxfId="93" priority="31" operator="containsText" text="V">
      <formula>NOT(ISERROR(SEARCH("V",K20)))</formula>
    </cfRule>
    <cfRule type="containsText" dxfId="92" priority="32" operator="containsText" text="X">
      <formula>NOT(ISERROR(SEARCH("X",K20)))</formula>
    </cfRule>
  </conditionalFormatting>
  <conditionalFormatting sqref="K21">
    <cfRule type="containsText" dxfId="91" priority="29" operator="containsText" text="V">
      <formula>NOT(ISERROR(SEARCH("V",K21)))</formula>
    </cfRule>
    <cfRule type="containsText" dxfId="90" priority="30" operator="containsText" text="X">
      <formula>NOT(ISERROR(SEARCH("X",K21)))</formula>
    </cfRule>
  </conditionalFormatting>
  <conditionalFormatting sqref="I20">
    <cfRule type="containsText" dxfId="89" priority="27" operator="containsText" text="V">
      <formula>NOT(ISERROR(SEARCH("V",I20)))</formula>
    </cfRule>
    <cfRule type="containsText" dxfId="88" priority="28" operator="containsText" text="X">
      <formula>NOT(ISERROR(SEARCH("X",I20)))</formula>
    </cfRule>
  </conditionalFormatting>
  <conditionalFormatting sqref="I21">
    <cfRule type="containsText" dxfId="87" priority="25" operator="containsText" text="V">
      <formula>NOT(ISERROR(SEARCH("V",I21)))</formula>
    </cfRule>
    <cfRule type="containsText" dxfId="86" priority="26" operator="containsText" text="X">
      <formula>NOT(ISERROR(SEARCH("X",I21)))</formula>
    </cfRule>
  </conditionalFormatting>
  <conditionalFormatting sqref="K12">
    <cfRule type="containsText" dxfId="85" priority="23" operator="containsText" text="V">
      <formula>NOT(ISERROR(SEARCH("V",K12)))</formula>
    </cfRule>
    <cfRule type="containsText" dxfId="84" priority="24" operator="containsText" text="X">
      <formula>NOT(ISERROR(SEARCH("X",K12)))</formula>
    </cfRule>
  </conditionalFormatting>
  <conditionalFormatting sqref="K13">
    <cfRule type="containsText" dxfId="83" priority="21" operator="containsText" text="V">
      <formula>NOT(ISERROR(SEARCH("V",K13)))</formula>
    </cfRule>
    <cfRule type="containsText" dxfId="82" priority="22" operator="containsText" text="X">
      <formula>NOT(ISERROR(SEARCH("X",K13)))</formula>
    </cfRule>
  </conditionalFormatting>
  <conditionalFormatting sqref="I12">
    <cfRule type="containsText" dxfId="81" priority="19" operator="containsText" text="V">
      <formula>NOT(ISERROR(SEARCH("V",I12)))</formula>
    </cfRule>
    <cfRule type="containsText" dxfId="80" priority="20" operator="containsText" text="X">
      <formula>NOT(ISERROR(SEARCH("X",I12)))</formula>
    </cfRule>
  </conditionalFormatting>
  <conditionalFormatting sqref="G20">
    <cfRule type="containsText" dxfId="79" priority="11" operator="containsText" text="V">
      <formula>NOT(ISERROR(SEARCH("V",G20)))</formula>
    </cfRule>
    <cfRule type="containsText" dxfId="78" priority="12" operator="containsText" text="X">
      <formula>NOT(ISERROR(SEARCH("X",G20)))</formula>
    </cfRule>
  </conditionalFormatting>
  <conditionalFormatting sqref="G21">
    <cfRule type="containsText" dxfId="77" priority="9" operator="containsText" text="V">
      <formula>NOT(ISERROR(SEARCH("V",G21)))</formula>
    </cfRule>
    <cfRule type="containsText" dxfId="76" priority="10" operator="containsText" text="X">
      <formula>NOT(ISERROR(SEARCH("X",G21)))</formula>
    </cfRule>
  </conditionalFormatting>
  <conditionalFormatting sqref="E12">
    <cfRule type="containsText" dxfId="75" priority="7" operator="containsText" text="V">
      <formula>NOT(ISERROR(SEARCH("V",E12)))</formula>
    </cfRule>
    <cfRule type="containsText" dxfId="74" priority="8" operator="containsText" text="X">
      <formula>NOT(ISERROR(SEARCH("X",E12)))</formula>
    </cfRule>
  </conditionalFormatting>
  <conditionalFormatting sqref="E13">
    <cfRule type="containsText" dxfId="73" priority="5" operator="containsText" text="V">
      <formula>NOT(ISERROR(SEARCH("V",E13)))</formula>
    </cfRule>
    <cfRule type="containsText" dxfId="72" priority="6" operator="containsText" text="X">
      <formula>NOT(ISERROR(SEARCH("X",E13)))</formula>
    </cfRule>
  </conditionalFormatting>
  <conditionalFormatting sqref="E20">
    <cfRule type="containsText" dxfId="71" priority="3" operator="containsText" text="V">
      <formula>NOT(ISERROR(SEARCH("V",E20)))</formula>
    </cfRule>
    <cfRule type="containsText" dxfId="70" priority="4" operator="containsText" text="X">
      <formula>NOT(ISERROR(SEARCH("X",E20)))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D10EE-7408-441E-B3DD-14EB90FC44E5}">
  <dimension ref="A1:G31"/>
  <sheetViews>
    <sheetView rightToLeft="1" view="pageBreakPreview" zoomScaleNormal="90" zoomScaleSheetLayoutView="100" workbookViewId="0">
      <selection sqref="A1:F1"/>
    </sheetView>
  </sheetViews>
  <sheetFormatPr defaultColWidth="32.69921875" defaultRowHeight="13.8" x14ac:dyDescent="0.25"/>
  <cols>
    <col min="1" max="6" width="32.69921875" style="35"/>
    <col min="7" max="7" width="0" style="35" hidden="1" customWidth="1"/>
    <col min="8" max="16384" width="32.69921875" style="35"/>
  </cols>
  <sheetData>
    <row r="1" spans="1:7" ht="30.6" thickBot="1" x14ac:dyDescent="0.55000000000000004">
      <c r="A1" s="164" t="s">
        <v>129</v>
      </c>
      <c r="B1" s="165"/>
      <c r="C1" s="165"/>
      <c r="D1" s="165"/>
      <c r="E1" s="165"/>
      <c r="F1" s="165"/>
    </row>
    <row r="2" spans="1:7" ht="15.6" x14ac:dyDescent="0.25">
      <c r="A2" s="158" t="s">
        <v>17</v>
      </c>
      <c r="B2" s="159"/>
      <c r="C2" s="160">
        <f>איכות!$D$1</f>
        <v>1</v>
      </c>
      <c r="D2" s="160"/>
      <c r="E2" s="160"/>
      <c r="F2" s="160"/>
    </row>
    <row r="3" spans="1:7" ht="16.2" thickBot="1" x14ac:dyDescent="0.3">
      <c r="A3" s="154" t="s">
        <v>18</v>
      </c>
      <c r="B3" s="161"/>
      <c r="C3" s="162">
        <f>איכות!$D$2</f>
        <v>0</v>
      </c>
      <c r="D3" s="162"/>
      <c r="E3" s="163"/>
      <c r="F3" s="163"/>
    </row>
    <row r="4" spans="1:7" ht="15.6" x14ac:dyDescent="0.25">
      <c r="A4" s="154" t="s">
        <v>99</v>
      </c>
      <c r="B4" s="155"/>
      <c r="C4" s="149"/>
      <c r="D4" s="150"/>
      <c r="E4" s="149"/>
      <c r="F4" s="150"/>
    </row>
    <row r="5" spans="1:7" ht="15.6" x14ac:dyDescent="0.25">
      <c r="A5" s="154" t="s">
        <v>130</v>
      </c>
      <c r="B5" s="155"/>
      <c r="C5" s="141"/>
      <c r="D5" s="142"/>
      <c r="E5" s="141"/>
      <c r="F5" s="142"/>
      <c r="G5" s="35" t="str">
        <f>IFERROR(AVERAGE(C5:F5),"")</f>
        <v/>
      </c>
    </row>
    <row r="6" spans="1:7" ht="15.6" x14ac:dyDescent="0.25">
      <c r="A6" s="154" t="s">
        <v>100</v>
      </c>
      <c r="B6" s="155"/>
      <c r="C6" s="141"/>
      <c r="D6" s="142"/>
      <c r="E6" s="141"/>
      <c r="F6" s="142"/>
      <c r="G6" s="35" t="str">
        <f>IFERROR(AVERAGE(C6:F6),"")</f>
        <v/>
      </c>
    </row>
    <row r="7" spans="1:7" ht="41.4" x14ac:dyDescent="0.25">
      <c r="A7" s="84" t="s">
        <v>11</v>
      </c>
      <c r="B7" s="87" t="s">
        <v>97</v>
      </c>
      <c r="C7" s="89" t="s">
        <v>102</v>
      </c>
      <c r="D7" s="34" t="s">
        <v>20</v>
      </c>
      <c r="E7" s="89" t="s">
        <v>102</v>
      </c>
      <c r="F7" s="34" t="s">
        <v>20</v>
      </c>
    </row>
    <row r="8" spans="1:7" x14ac:dyDescent="0.25">
      <c r="A8" s="85" t="s">
        <v>131</v>
      </c>
      <c r="B8" s="88">
        <v>2</v>
      </c>
      <c r="C8" s="96">
        <f>IFERROR($B8/(_xlfn.RANK.EQ(C5,(C5,$G$15,$G$25),0)),0)</f>
        <v>0</v>
      </c>
      <c r="D8" s="95" t="s">
        <v>98</v>
      </c>
      <c r="E8" s="96">
        <f>IFERROR($B8/(_xlfn.RANK.EQ(E5,(E5,$G$15,$G$25),0)),0)</f>
        <v>0</v>
      </c>
      <c r="F8" s="95" t="s">
        <v>98</v>
      </c>
    </row>
    <row r="9" spans="1:7" x14ac:dyDescent="0.25">
      <c r="A9" s="85" t="s">
        <v>118</v>
      </c>
      <c r="B9" s="88">
        <v>2</v>
      </c>
      <c r="C9" s="96"/>
      <c r="D9" s="94"/>
      <c r="E9" s="96"/>
      <c r="F9" s="94"/>
    </row>
    <row r="10" spans="1:7" ht="14.4" thickBot="1" x14ac:dyDescent="0.3">
      <c r="A10" s="85" t="s">
        <v>101</v>
      </c>
      <c r="B10" s="88">
        <v>2</v>
      </c>
      <c r="C10" s="91">
        <f>IFERROR($B10/(_xlfn.RANK.EQ(C6,(C6,$G$16,$G$26),0)),0)</f>
        <v>0</v>
      </c>
      <c r="D10" s="92" t="s">
        <v>98</v>
      </c>
      <c r="E10" s="91">
        <f>IFERROR($B10/(_xlfn.RANK.EQ(E6,(E6,$G$16,$G$26),0)),0)</f>
        <v>0</v>
      </c>
      <c r="F10" s="92" t="s">
        <v>98</v>
      </c>
    </row>
    <row r="11" spans="1:7" ht="16.2" thickBot="1" x14ac:dyDescent="0.3">
      <c r="A11" s="156" t="s">
        <v>117</v>
      </c>
      <c r="B11" s="157"/>
      <c r="C11" s="151">
        <f>C8+C9+C10+E8+E9+E10</f>
        <v>0</v>
      </c>
      <c r="D11" s="151"/>
      <c r="E11" s="152"/>
      <c r="F11" s="152"/>
    </row>
    <row r="12" spans="1:7" ht="15.6" x14ac:dyDescent="0.25">
      <c r="A12" s="158" t="s">
        <v>17</v>
      </c>
      <c r="B12" s="159"/>
      <c r="C12" s="160">
        <f>איכות!$F$1</f>
        <v>2</v>
      </c>
      <c r="D12" s="160"/>
      <c r="E12" s="160"/>
      <c r="F12" s="160"/>
    </row>
    <row r="13" spans="1:7" ht="16.2" thickBot="1" x14ac:dyDescent="0.3">
      <c r="A13" s="154" t="s">
        <v>18</v>
      </c>
      <c r="B13" s="161"/>
      <c r="C13" s="162">
        <f>איכות!$F$2</f>
        <v>0</v>
      </c>
      <c r="D13" s="162"/>
      <c r="E13" s="163"/>
      <c r="F13" s="163"/>
    </row>
    <row r="14" spans="1:7" ht="15.6" x14ac:dyDescent="0.25">
      <c r="A14" s="154" t="s">
        <v>99</v>
      </c>
      <c r="B14" s="155"/>
      <c r="C14" s="149"/>
      <c r="D14" s="150"/>
      <c r="E14" s="149"/>
      <c r="F14" s="150"/>
    </row>
    <row r="15" spans="1:7" ht="15.6" x14ac:dyDescent="0.25">
      <c r="A15" s="154" t="s">
        <v>130</v>
      </c>
      <c r="B15" s="155"/>
      <c r="C15" s="141"/>
      <c r="D15" s="142"/>
      <c r="E15" s="141"/>
      <c r="F15" s="142"/>
      <c r="G15" s="35" t="str">
        <f>IFERROR(AVERAGE(C15:F15),"")</f>
        <v/>
      </c>
    </row>
    <row r="16" spans="1:7" ht="15.6" x14ac:dyDescent="0.25">
      <c r="A16" s="154" t="s">
        <v>100</v>
      </c>
      <c r="B16" s="155"/>
      <c r="C16" s="141"/>
      <c r="D16" s="142"/>
      <c r="E16" s="141"/>
      <c r="F16" s="142"/>
      <c r="G16" s="35" t="str">
        <f>IFERROR(AVERAGE(C16:F16),"")</f>
        <v/>
      </c>
    </row>
    <row r="17" spans="1:7" ht="41.4" x14ac:dyDescent="0.25">
      <c r="A17" s="84" t="s">
        <v>11</v>
      </c>
      <c r="B17" s="87" t="s">
        <v>97</v>
      </c>
      <c r="C17" s="89" t="s">
        <v>102</v>
      </c>
      <c r="D17" s="34" t="s">
        <v>20</v>
      </c>
      <c r="E17" s="89" t="s">
        <v>102</v>
      </c>
      <c r="F17" s="34" t="s">
        <v>20</v>
      </c>
    </row>
    <row r="18" spans="1:7" x14ac:dyDescent="0.25">
      <c r="A18" s="85" t="s">
        <v>131</v>
      </c>
      <c r="B18" s="88">
        <v>2</v>
      </c>
      <c r="C18" s="96">
        <f>IFERROR($B18/(_xlfn.RANK.EQ(C15,(C15,$G$5,$G$25),0)),0)</f>
        <v>0</v>
      </c>
      <c r="D18" s="95" t="s">
        <v>98</v>
      </c>
      <c r="E18" s="96">
        <f>IFERROR($B18/(_xlfn.RANK.EQ(E15,(E15,$G$5,$G$25),0)),0)</f>
        <v>0</v>
      </c>
      <c r="F18" s="95" t="s">
        <v>98</v>
      </c>
    </row>
    <row r="19" spans="1:7" x14ac:dyDescent="0.25">
      <c r="A19" s="85" t="s">
        <v>118</v>
      </c>
      <c r="B19" s="88">
        <v>2</v>
      </c>
      <c r="C19" s="96"/>
      <c r="D19" s="94"/>
      <c r="E19" s="96"/>
      <c r="F19" s="94"/>
    </row>
    <row r="20" spans="1:7" ht="14.4" thickBot="1" x14ac:dyDescent="0.3">
      <c r="A20" s="85" t="s">
        <v>101</v>
      </c>
      <c r="B20" s="88">
        <v>2</v>
      </c>
      <c r="C20" s="91">
        <f>IFERROR($B20/(_xlfn.RANK.EQ(C16,(C16,$G$16,$G$26),0)),0)</f>
        <v>0</v>
      </c>
      <c r="D20" s="92" t="s">
        <v>98</v>
      </c>
      <c r="E20" s="91">
        <f>IFERROR($B20/(_xlfn.RANK.EQ(E16,(E16,$G$16,$G$26),0)),0)</f>
        <v>0</v>
      </c>
      <c r="F20" s="92" t="s">
        <v>98</v>
      </c>
    </row>
    <row r="21" spans="1:7" ht="16.2" thickBot="1" x14ac:dyDescent="0.3">
      <c r="A21" s="156" t="s">
        <v>117</v>
      </c>
      <c r="B21" s="157"/>
      <c r="C21" s="151">
        <f>C18+C19+C20+E18+E19+E20</f>
        <v>0</v>
      </c>
      <c r="D21" s="151"/>
      <c r="E21" s="152"/>
      <c r="F21" s="152"/>
    </row>
    <row r="22" spans="1:7" ht="15.6" x14ac:dyDescent="0.25">
      <c r="A22" s="158" t="s">
        <v>17</v>
      </c>
      <c r="B22" s="159"/>
      <c r="C22" s="160">
        <f>איכות!$H$1</f>
        <v>3</v>
      </c>
      <c r="D22" s="160"/>
      <c r="E22" s="160"/>
      <c r="F22" s="160"/>
    </row>
    <row r="23" spans="1:7" ht="16.2" thickBot="1" x14ac:dyDescent="0.3">
      <c r="A23" s="154" t="s">
        <v>18</v>
      </c>
      <c r="B23" s="161"/>
      <c r="C23" s="162">
        <f>איכות!$H$2</f>
        <v>0</v>
      </c>
      <c r="D23" s="162"/>
      <c r="E23" s="163"/>
      <c r="F23" s="163"/>
    </row>
    <row r="24" spans="1:7" ht="15.6" x14ac:dyDescent="0.25">
      <c r="A24" s="154" t="s">
        <v>99</v>
      </c>
      <c r="B24" s="155"/>
      <c r="C24" s="149"/>
      <c r="D24" s="150"/>
      <c r="E24" s="149"/>
      <c r="F24" s="150"/>
    </row>
    <row r="25" spans="1:7" ht="15.6" x14ac:dyDescent="0.25">
      <c r="A25" s="154" t="s">
        <v>130</v>
      </c>
      <c r="B25" s="155"/>
      <c r="C25" s="141"/>
      <c r="D25" s="142"/>
      <c r="E25" s="141"/>
      <c r="F25" s="142"/>
      <c r="G25" s="35" t="str">
        <f>IFERROR(AVERAGE(C25:F25),"")</f>
        <v/>
      </c>
    </row>
    <row r="26" spans="1:7" ht="15.6" x14ac:dyDescent="0.25">
      <c r="A26" s="154" t="s">
        <v>100</v>
      </c>
      <c r="B26" s="155"/>
      <c r="C26" s="141"/>
      <c r="D26" s="142"/>
      <c r="E26" s="141"/>
      <c r="F26" s="142"/>
      <c r="G26" s="35" t="str">
        <f>IFERROR(AVERAGE(C26:F26),"")</f>
        <v/>
      </c>
    </row>
    <row r="27" spans="1:7" ht="41.4" x14ac:dyDescent="0.25">
      <c r="A27" s="84" t="s">
        <v>11</v>
      </c>
      <c r="B27" s="87" t="s">
        <v>97</v>
      </c>
      <c r="C27" s="89" t="s">
        <v>102</v>
      </c>
      <c r="D27" s="34" t="s">
        <v>20</v>
      </c>
      <c r="E27" s="89" t="s">
        <v>102</v>
      </c>
      <c r="F27" s="34" t="s">
        <v>20</v>
      </c>
    </row>
    <row r="28" spans="1:7" x14ac:dyDescent="0.25">
      <c r="A28" s="85" t="s">
        <v>131</v>
      </c>
      <c r="B28" s="88">
        <v>2</v>
      </c>
      <c r="C28" s="96">
        <f>IFERROR($B28/(_xlfn.RANK.EQ(C25,(C25,$G$5,$G$15),0)),0)</f>
        <v>0</v>
      </c>
      <c r="D28" s="95" t="s">
        <v>98</v>
      </c>
      <c r="E28" s="96">
        <f>IFERROR($B28/(_xlfn.RANK.EQ(E25,(E25,$G$5,$G$15),0)),0)</f>
        <v>0</v>
      </c>
      <c r="F28" s="95" t="s">
        <v>98</v>
      </c>
    </row>
    <row r="29" spans="1:7" x14ac:dyDescent="0.25">
      <c r="A29" s="85" t="s">
        <v>118</v>
      </c>
      <c r="B29" s="88">
        <v>2</v>
      </c>
      <c r="C29" s="96"/>
      <c r="D29" s="94"/>
      <c r="E29" s="96"/>
      <c r="F29" s="94"/>
    </row>
    <row r="30" spans="1:7" ht="14.4" thickBot="1" x14ac:dyDescent="0.3">
      <c r="A30" s="85" t="s">
        <v>101</v>
      </c>
      <c r="B30" s="88">
        <v>2</v>
      </c>
      <c r="C30" s="91">
        <f>IFERROR($B30/(_xlfn.RANK.EQ(C26,(C26,$G$16,$G$26),0)),0)</f>
        <v>0</v>
      </c>
      <c r="D30" s="92" t="s">
        <v>98</v>
      </c>
      <c r="E30" s="91">
        <f>IFERROR($B30/(_xlfn.RANK.EQ(E26,(E26,$G$16,$G$26),0)),0)</f>
        <v>0</v>
      </c>
      <c r="F30" s="92" t="s">
        <v>98</v>
      </c>
    </row>
    <row r="31" spans="1:7" ht="16.2" thickBot="1" x14ac:dyDescent="0.3">
      <c r="A31" s="156" t="s">
        <v>117</v>
      </c>
      <c r="B31" s="157"/>
      <c r="C31" s="151">
        <f>C28+C29+C30+E28+E29+E30</f>
        <v>0</v>
      </c>
      <c r="D31" s="151"/>
      <c r="E31" s="152"/>
      <c r="F31" s="152"/>
    </row>
  </sheetData>
  <mergeCells count="46">
    <mergeCell ref="A6:B6"/>
    <mergeCell ref="C6:D6"/>
    <mergeCell ref="E6:F6"/>
    <mergeCell ref="A1:F1"/>
    <mergeCell ref="A2:B2"/>
    <mergeCell ref="C2:F2"/>
    <mergeCell ref="A3:B3"/>
    <mergeCell ref="C3:F3"/>
    <mergeCell ref="A4:B4"/>
    <mergeCell ref="C4:D4"/>
    <mergeCell ref="E4:F4"/>
    <mergeCell ref="A11:B11"/>
    <mergeCell ref="C11:F11"/>
    <mergeCell ref="A12:B12"/>
    <mergeCell ref="C12:F12"/>
    <mergeCell ref="A13:B13"/>
    <mergeCell ref="C13:F13"/>
    <mergeCell ref="A16:B16"/>
    <mergeCell ref="C16:D16"/>
    <mergeCell ref="E16:F16"/>
    <mergeCell ref="A14:B14"/>
    <mergeCell ref="C14:D14"/>
    <mergeCell ref="E14:F14"/>
    <mergeCell ref="E24:F24"/>
    <mergeCell ref="A21:B21"/>
    <mergeCell ref="C21:F21"/>
    <mergeCell ref="A22:B22"/>
    <mergeCell ref="C22:F22"/>
    <mergeCell ref="A23:B23"/>
    <mergeCell ref="C23:F23"/>
    <mergeCell ref="A31:B31"/>
    <mergeCell ref="C31:F31"/>
    <mergeCell ref="A5:B5"/>
    <mergeCell ref="C5:D5"/>
    <mergeCell ref="E5:F5"/>
    <mergeCell ref="A15:B15"/>
    <mergeCell ref="C15:D15"/>
    <mergeCell ref="E15:F15"/>
    <mergeCell ref="A25:B25"/>
    <mergeCell ref="C25:D25"/>
    <mergeCell ref="A26:B26"/>
    <mergeCell ref="C26:D26"/>
    <mergeCell ref="E26:F26"/>
    <mergeCell ref="E25:F25"/>
    <mergeCell ref="A24:B24"/>
    <mergeCell ref="C24:D24"/>
  </mergeCells>
  <conditionalFormatting sqref="C2:C3">
    <cfRule type="containsText" dxfId="69" priority="113" operator="containsText" text="V">
      <formula>NOT(ISERROR(SEARCH("V",C2)))</formula>
    </cfRule>
    <cfRule type="containsText" dxfId="68" priority="114" operator="containsText" text="X">
      <formula>NOT(ISERROR(SEARCH("X",C2)))</formula>
    </cfRule>
  </conditionalFormatting>
  <conditionalFormatting sqref="A2:A3">
    <cfRule type="containsText" dxfId="67" priority="111" operator="containsText" text="V">
      <formula>NOT(ISERROR(SEARCH("V",A2)))</formula>
    </cfRule>
    <cfRule type="containsText" dxfId="66" priority="112" operator="containsText" text="X">
      <formula>NOT(ISERROR(SEARCH("X",A2)))</formula>
    </cfRule>
  </conditionalFormatting>
  <conditionalFormatting sqref="A4 A6">
    <cfRule type="containsText" dxfId="65" priority="109" operator="containsText" text="V">
      <formula>NOT(ISERROR(SEARCH("V",A4)))</formula>
    </cfRule>
    <cfRule type="containsText" dxfId="64" priority="110" operator="containsText" text="X">
      <formula>NOT(ISERROR(SEARCH("X",A4)))</formula>
    </cfRule>
  </conditionalFormatting>
  <conditionalFormatting sqref="C4">
    <cfRule type="containsText" dxfId="63" priority="107" operator="containsText" text="V">
      <formula>NOT(ISERROR(SEARCH("V",C4)))</formula>
    </cfRule>
    <cfRule type="containsText" dxfId="62" priority="108" operator="containsText" text="X">
      <formula>NOT(ISERROR(SEARCH("X",C4)))</formula>
    </cfRule>
  </conditionalFormatting>
  <conditionalFormatting sqref="C6">
    <cfRule type="containsText" dxfId="61" priority="105" operator="containsText" text="V">
      <formula>NOT(ISERROR(SEARCH("V",C6)))</formula>
    </cfRule>
    <cfRule type="containsText" dxfId="60" priority="106" operator="containsText" text="X">
      <formula>NOT(ISERROR(SEARCH("X",C6)))</formula>
    </cfRule>
  </conditionalFormatting>
  <conditionalFormatting sqref="A11">
    <cfRule type="containsText" dxfId="59" priority="103" operator="containsText" text="V">
      <formula>NOT(ISERROR(SEARCH("V",A11)))</formula>
    </cfRule>
    <cfRule type="containsText" dxfId="58" priority="104" operator="containsText" text="X">
      <formula>NOT(ISERROR(SEARCH("X",A11)))</formula>
    </cfRule>
  </conditionalFormatting>
  <conditionalFormatting sqref="C12:C13">
    <cfRule type="containsText" dxfId="57" priority="101" operator="containsText" text="V">
      <formula>NOT(ISERROR(SEARCH("V",C12)))</formula>
    </cfRule>
    <cfRule type="containsText" dxfId="56" priority="102" operator="containsText" text="X">
      <formula>NOT(ISERROR(SEARCH("X",C12)))</formula>
    </cfRule>
  </conditionalFormatting>
  <conditionalFormatting sqref="A12:A13">
    <cfRule type="containsText" dxfId="55" priority="99" operator="containsText" text="V">
      <formula>NOT(ISERROR(SEARCH("V",A12)))</formula>
    </cfRule>
    <cfRule type="containsText" dxfId="54" priority="100" operator="containsText" text="X">
      <formula>NOT(ISERROR(SEARCH("X",A12)))</formula>
    </cfRule>
  </conditionalFormatting>
  <conditionalFormatting sqref="A14 A16">
    <cfRule type="containsText" dxfId="53" priority="97" operator="containsText" text="V">
      <formula>NOT(ISERROR(SEARCH("V",A14)))</formula>
    </cfRule>
    <cfRule type="containsText" dxfId="52" priority="98" operator="containsText" text="X">
      <formula>NOT(ISERROR(SEARCH("X",A14)))</formula>
    </cfRule>
  </conditionalFormatting>
  <conditionalFormatting sqref="C14">
    <cfRule type="containsText" dxfId="51" priority="95" operator="containsText" text="V">
      <formula>NOT(ISERROR(SEARCH("V",C14)))</formula>
    </cfRule>
    <cfRule type="containsText" dxfId="50" priority="96" operator="containsText" text="X">
      <formula>NOT(ISERROR(SEARCH("X",C14)))</formula>
    </cfRule>
  </conditionalFormatting>
  <conditionalFormatting sqref="C16">
    <cfRule type="containsText" dxfId="49" priority="93" operator="containsText" text="V">
      <formula>NOT(ISERROR(SEARCH("V",C16)))</formula>
    </cfRule>
    <cfRule type="containsText" dxfId="48" priority="94" operator="containsText" text="X">
      <formula>NOT(ISERROR(SEARCH("X",C16)))</formula>
    </cfRule>
  </conditionalFormatting>
  <conditionalFormatting sqref="A21">
    <cfRule type="containsText" dxfId="47" priority="91" operator="containsText" text="V">
      <formula>NOT(ISERROR(SEARCH("V",A21)))</formula>
    </cfRule>
    <cfRule type="containsText" dxfId="46" priority="92" operator="containsText" text="X">
      <formula>NOT(ISERROR(SEARCH("X",A21)))</formula>
    </cfRule>
  </conditionalFormatting>
  <conditionalFormatting sqref="C22:C23">
    <cfRule type="containsText" dxfId="45" priority="89" operator="containsText" text="V">
      <formula>NOT(ISERROR(SEARCH("V",C22)))</formula>
    </cfRule>
    <cfRule type="containsText" dxfId="44" priority="90" operator="containsText" text="X">
      <formula>NOT(ISERROR(SEARCH("X",C22)))</formula>
    </cfRule>
  </conditionalFormatting>
  <conditionalFormatting sqref="A22:A23">
    <cfRule type="containsText" dxfId="43" priority="87" operator="containsText" text="V">
      <formula>NOT(ISERROR(SEARCH("V",A22)))</formula>
    </cfRule>
    <cfRule type="containsText" dxfId="42" priority="88" operator="containsText" text="X">
      <formula>NOT(ISERROR(SEARCH("X",A22)))</formula>
    </cfRule>
  </conditionalFormatting>
  <conditionalFormatting sqref="A24 A26">
    <cfRule type="containsText" dxfId="41" priority="85" operator="containsText" text="V">
      <formula>NOT(ISERROR(SEARCH("V",A24)))</formula>
    </cfRule>
    <cfRule type="containsText" dxfId="40" priority="86" operator="containsText" text="X">
      <formula>NOT(ISERROR(SEARCH("X",A24)))</formula>
    </cfRule>
  </conditionalFormatting>
  <conditionalFormatting sqref="C24">
    <cfRule type="containsText" dxfId="39" priority="83" operator="containsText" text="V">
      <formula>NOT(ISERROR(SEARCH("V",C24)))</formula>
    </cfRule>
    <cfRule type="containsText" dxfId="38" priority="84" operator="containsText" text="X">
      <formula>NOT(ISERROR(SEARCH("X",C24)))</formula>
    </cfRule>
  </conditionalFormatting>
  <conditionalFormatting sqref="C26">
    <cfRule type="containsText" dxfId="37" priority="81" operator="containsText" text="V">
      <formula>NOT(ISERROR(SEARCH("V",C26)))</formula>
    </cfRule>
    <cfRule type="containsText" dxfId="36" priority="82" operator="containsText" text="X">
      <formula>NOT(ISERROR(SEARCH("X",C26)))</formula>
    </cfRule>
  </conditionalFormatting>
  <conditionalFormatting sqref="A31">
    <cfRule type="containsText" dxfId="35" priority="79" operator="containsText" text="V">
      <formula>NOT(ISERROR(SEARCH("V",A31)))</formula>
    </cfRule>
    <cfRule type="containsText" dxfId="34" priority="80" operator="containsText" text="X">
      <formula>NOT(ISERROR(SEARCH("X",A31)))</formula>
    </cfRule>
  </conditionalFormatting>
  <conditionalFormatting sqref="E26">
    <cfRule type="containsText" dxfId="33" priority="19" operator="containsText" text="V">
      <formula>NOT(ISERROR(SEARCH("V",E26)))</formula>
    </cfRule>
    <cfRule type="containsText" dxfId="32" priority="20" operator="containsText" text="X">
      <formula>NOT(ISERROR(SEARCH("X",E26)))</formula>
    </cfRule>
  </conditionalFormatting>
  <conditionalFormatting sqref="E4">
    <cfRule type="containsText" dxfId="31" priority="77" operator="containsText" text="V">
      <formula>NOT(ISERROR(SEARCH("V",E4)))</formula>
    </cfRule>
    <cfRule type="containsText" dxfId="30" priority="78" operator="containsText" text="X">
      <formula>NOT(ISERROR(SEARCH("X",E4)))</formula>
    </cfRule>
  </conditionalFormatting>
  <conditionalFormatting sqref="E6">
    <cfRule type="containsText" dxfId="29" priority="75" operator="containsText" text="V">
      <formula>NOT(ISERROR(SEARCH("V",E6)))</formula>
    </cfRule>
    <cfRule type="containsText" dxfId="28" priority="76" operator="containsText" text="X">
      <formula>NOT(ISERROR(SEARCH("X",E6)))</formula>
    </cfRule>
  </conditionalFormatting>
  <conditionalFormatting sqref="E14">
    <cfRule type="containsText" dxfId="27" priority="25" operator="containsText" text="V">
      <formula>NOT(ISERROR(SEARCH("V",E14)))</formula>
    </cfRule>
    <cfRule type="containsText" dxfId="26" priority="26" operator="containsText" text="X">
      <formula>NOT(ISERROR(SEARCH("X",E14)))</formula>
    </cfRule>
  </conditionalFormatting>
  <conditionalFormatting sqref="E16">
    <cfRule type="containsText" dxfId="25" priority="23" operator="containsText" text="V">
      <formula>NOT(ISERROR(SEARCH("V",E16)))</formula>
    </cfRule>
    <cfRule type="containsText" dxfId="24" priority="24" operator="containsText" text="X">
      <formula>NOT(ISERROR(SEARCH("X",E16)))</formula>
    </cfRule>
  </conditionalFormatting>
  <conditionalFormatting sqref="E24">
    <cfRule type="containsText" dxfId="23" priority="21" operator="containsText" text="V">
      <formula>NOT(ISERROR(SEARCH("V",E24)))</formula>
    </cfRule>
    <cfRule type="containsText" dxfId="22" priority="22" operator="containsText" text="X">
      <formula>NOT(ISERROR(SEARCH("X",E24)))</formula>
    </cfRule>
  </conditionalFormatting>
  <conditionalFormatting sqref="A5">
    <cfRule type="containsText" dxfId="21" priority="17" operator="containsText" text="V">
      <formula>NOT(ISERROR(SEARCH("V",A5)))</formula>
    </cfRule>
    <cfRule type="containsText" dxfId="20" priority="18" operator="containsText" text="X">
      <formula>NOT(ISERROR(SEARCH("X",A5)))</formula>
    </cfRule>
  </conditionalFormatting>
  <conditionalFormatting sqref="C5">
    <cfRule type="containsText" dxfId="19" priority="15" operator="containsText" text="V">
      <formula>NOT(ISERROR(SEARCH("V",C5)))</formula>
    </cfRule>
    <cfRule type="containsText" dxfId="18" priority="16" operator="containsText" text="X">
      <formula>NOT(ISERROR(SEARCH("X",C5)))</formula>
    </cfRule>
  </conditionalFormatting>
  <conditionalFormatting sqref="E5">
    <cfRule type="containsText" dxfId="17" priority="13" operator="containsText" text="V">
      <formula>NOT(ISERROR(SEARCH("V",E5)))</formula>
    </cfRule>
    <cfRule type="containsText" dxfId="16" priority="14" operator="containsText" text="X">
      <formula>NOT(ISERROR(SEARCH("X",E5)))</formula>
    </cfRule>
  </conditionalFormatting>
  <conditionalFormatting sqref="A15">
    <cfRule type="containsText" dxfId="15" priority="11" operator="containsText" text="V">
      <formula>NOT(ISERROR(SEARCH("V",A15)))</formula>
    </cfRule>
    <cfRule type="containsText" dxfId="14" priority="12" operator="containsText" text="X">
      <formula>NOT(ISERROR(SEARCH("X",A15)))</formula>
    </cfRule>
  </conditionalFormatting>
  <conditionalFormatting sqref="C15">
    <cfRule type="containsText" dxfId="13" priority="9" operator="containsText" text="V">
      <formula>NOT(ISERROR(SEARCH("V",C15)))</formula>
    </cfRule>
    <cfRule type="containsText" dxfId="12" priority="10" operator="containsText" text="X">
      <formula>NOT(ISERROR(SEARCH("X",C15)))</formula>
    </cfRule>
  </conditionalFormatting>
  <conditionalFormatting sqref="E15">
    <cfRule type="containsText" dxfId="11" priority="7" operator="containsText" text="V">
      <formula>NOT(ISERROR(SEARCH("V",E15)))</formula>
    </cfRule>
    <cfRule type="containsText" dxfId="10" priority="8" operator="containsText" text="X">
      <formula>NOT(ISERROR(SEARCH("X",E15)))</formula>
    </cfRule>
  </conditionalFormatting>
  <conditionalFormatting sqref="A25">
    <cfRule type="containsText" dxfId="9" priority="5" operator="containsText" text="V">
      <formula>NOT(ISERROR(SEARCH("V",A25)))</formula>
    </cfRule>
    <cfRule type="containsText" dxfId="8" priority="6" operator="containsText" text="X">
      <formula>NOT(ISERROR(SEARCH("X",A25)))</formula>
    </cfRule>
  </conditionalFormatting>
  <conditionalFormatting sqref="C25">
    <cfRule type="containsText" dxfId="7" priority="3" operator="containsText" text="V">
      <formula>NOT(ISERROR(SEARCH("V",C25)))</formula>
    </cfRule>
    <cfRule type="containsText" dxfId="6" priority="4" operator="containsText" text="X">
      <formula>NOT(ISERROR(SEARCH("X",C25)))</formula>
    </cfRule>
  </conditionalFormatting>
  <conditionalFormatting sqref="E25">
    <cfRule type="containsText" dxfId="5" priority="1" operator="containsText" text="V">
      <formula>NOT(ISERROR(SEARCH("V",E25)))</formula>
    </cfRule>
    <cfRule type="containsText" dxfId="4" priority="2" operator="containsText" text="X">
      <formula>NOT(ISERROR(SEARCH("X",E25)))</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sqref="A1:B2"/>
    </sheetView>
  </sheetViews>
  <sheetFormatPr defaultRowHeight="13.8" x14ac:dyDescent="0.25"/>
  <cols>
    <col min="1" max="1" width="56.19921875" bestFit="1" customWidth="1"/>
    <col min="2" max="2" width="6.09765625" bestFit="1" customWidth="1"/>
    <col min="3" max="8" width="22.19921875" customWidth="1"/>
  </cols>
  <sheetData>
    <row r="1" spans="1:8" ht="21.75" customHeight="1" thickBot="1" x14ac:dyDescent="0.3">
      <c r="A1" s="168" t="s">
        <v>37</v>
      </c>
      <c r="B1" s="169"/>
      <c r="C1" s="149">
        <f>איכות!D1</f>
        <v>1</v>
      </c>
      <c r="D1" s="150"/>
      <c r="E1" s="149">
        <f>איכות!F1</f>
        <v>2</v>
      </c>
      <c r="F1" s="150"/>
      <c r="G1" s="149">
        <f>איכות!H1</f>
        <v>3</v>
      </c>
      <c r="H1" s="150"/>
    </row>
    <row r="2" spans="1:8" ht="14.25" customHeight="1" x14ac:dyDescent="0.25">
      <c r="A2" s="170"/>
      <c r="B2" s="171"/>
      <c r="C2" s="149">
        <f>איכות!D2</f>
        <v>0</v>
      </c>
      <c r="D2" s="150"/>
      <c r="E2" s="149">
        <f>איכות!F2</f>
        <v>0</v>
      </c>
      <c r="F2" s="150"/>
      <c r="G2" s="149">
        <f>איכות!H2</f>
        <v>0</v>
      </c>
      <c r="H2" s="150"/>
    </row>
    <row r="3" spans="1:8" ht="81.75" customHeight="1" thickBot="1" x14ac:dyDescent="0.3">
      <c r="A3" s="38" t="s">
        <v>11</v>
      </c>
      <c r="B3" s="39" t="s">
        <v>3</v>
      </c>
      <c r="C3" s="75" t="s">
        <v>82</v>
      </c>
      <c r="D3" s="34" t="s">
        <v>20</v>
      </c>
      <c r="E3" s="75" t="s">
        <v>82</v>
      </c>
      <c r="F3" s="34" t="s">
        <v>20</v>
      </c>
      <c r="G3" s="75" t="s">
        <v>82</v>
      </c>
      <c r="H3" s="34" t="s">
        <v>20</v>
      </c>
    </row>
    <row r="4" spans="1:8" ht="41.4" x14ac:dyDescent="0.25">
      <c r="A4" s="40" t="s">
        <v>148</v>
      </c>
      <c r="B4" s="41">
        <v>0.3</v>
      </c>
      <c r="C4" s="1"/>
      <c r="D4" s="36"/>
      <c r="E4" s="1"/>
      <c r="F4" s="36"/>
      <c r="G4" s="1"/>
      <c r="H4" s="36"/>
    </row>
    <row r="5" spans="1:8" x14ac:dyDescent="0.25">
      <c r="A5" s="37" t="s">
        <v>149</v>
      </c>
      <c r="B5" s="42">
        <v>0.3</v>
      </c>
      <c r="C5" s="1"/>
      <c r="D5" s="36"/>
      <c r="E5" s="1"/>
      <c r="F5" s="36"/>
      <c r="G5" s="1"/>
      <c r="H5" s="36"/>
    </row>
    <row r="6" spans="1:8" x14ac:dyDescent="0.25">
      <c r="A6" s="37" t="s">
        <v>138</v>
      </c>
      <c r="B6" s="42">
        <v>0.2</v>
      </c>
      <c r="C6" s="1"/>
      <c r="D6" s="36"/>
      <c r="E6" s="1"/>
      <c r="F6" s="36"/>
      <c r="G6" s="1"/>
      <c r="H6" s="36"/>
    </row>
    <row r="7" spans="1:8" x14ac:dyDescent="0.25">
      <c r="A7" s="37" t="s">
        <v>139</v>
      </c>
      <c r="B7" s="70">
        <v>0.2</v>
      </c>
      <c r="C7" s="1"/>
      <c r="D7" s="36"/>
      <c r="E7" s="1"/>
      <c r="F7" s="36"/>
      <c r="G7" s="1"/>
      <c r="H7" s="36"/>
    </row>
    <row r="8" spans="1:8" ht="14.4" thickBot="1" x14ac:dyDescent="0.3">
      <c r="A8" s="76" t="s">
        <v>38</v>
      </c>
      <c r="B8" s="70">
        <f>SUM(B4:B7)</f>
        <v>1</v>
      </c>
      <c r="C8" s="172">
        <f>SUMPRODUCT(C4:C7,$B$4:$B$7)</f>
        <v>0</v>
      </c>
      <c r="D8" s="173"/>
      <c r="E8" s="172">
        <f>SUMPRODUCT(E4:E7,$B$4:$B$7)</f>
        <v>0</v>
      </c>
      <c r="F8" s="173"/>
      <c r="G8" s="172">
        <f>SUMPRODUCT(G4:G7,$B$4:$B$7)</f>
        <v>0</v>
      </c>
      <c r="H8" s="173"/>
    </row>
    <row r="9" spans="1:8" ht="14.4" thickBot="1" x14ac:dyDescent="0.3">
      <c r="A9" s="174" t="s">
        <v>81</v>
      </c>
      <c r="B9" s="174"/>
      <c r="C9" s="167">
        <f>(C8/10)*40</f>
        <v>0</v>
      </c>
      <c r="D9" s="153"/>
      <c r="E9" s="167">
        <f>(E8/10)*40</f>
        <v>0</v>
      </c>
      <c r="F9" s="153"/>
      <c r="G9" s="167">
        <f>(G8/10)*40</f>
        <v>0</v>
      </c>
      <c r="H9" s="153"/>
    </row>
    <row r="10" spans="1:8" x14ac:dyDescent="0.25">
      <c r="A10" s="35"/>
      <c r="B10" s="35"/>
      <c r="C10" s="35"/>
      <c r="D10" s="35"/>
      <c r="E10" s="35"/>
      <c r="F10" s="35"/>
      <c r="G10" s="35"/>
      <c r="H10" s="35"/>
    </row>
  </sheetData>
  <mergeCells count="14">
    <mergeCell ref="C9:D9"/>
    <mergeCell ref="E9:F9"/>
    <mergeCell ref="G9:H9"/>
    <mergeCell ref="A1:B2"/>
    <mergeCell ref="G1:H1"/>
    <mergeCell ref="G2:H2"/>
    <mergeCell ref="C1:D1"/>
    <mergeCell ref="C2:D2"/>
    <mergeCell ref="E2:F2"/>
    <mergeCell ref="E1:F1"/>
    <mergeCell ref="C8:D8"/>
    <mergeCell ref="E8:F8"/>
    <mergeCell ref="G8:H8"/>
    <mergeCell ref="A9:B9"/>
  </mergeCells>
  <conditionalFormatting sqref="C1:H2">
    <cfRule type="containsText" dxfId="3" priority="1" operator="containsText" text="V">
      <formula>NOT(ISERROR(SEARCH("V",C1)))</formula>
    </cfRule>
    <cfRule type="containsText" dxfId="2" priority="2" operator="containsText" text="X">
      <formula>NOT(ISERROR(SEARCH("X",C1)))</formula>
    </cfRule>
  </conditionalFormatting>
  <dataValidations count="1">
    <dataValidation type="decimal" allowBlank="1" showInputMessage="1" showErrorMessage="1" sqref="C4:C7 E4:E7 G4:G7" xr:uid="{AC4370F7-702F-49CE-9D55-269B281C2896}">
      <formula1>0</formula1>
      <formula2>10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5" defaultRowHeight="15.6" x14ac:dyDescent="0.3"/>
  <cols>
    <col min="1" max="1" width="17.5" style="30"/>
    <col min="2" max="4" width="12.69921875" style="30" customWidth="1"/>
    <col min="5" max="16384" width="17.5" style="30"/>
  </cols>
  <sheetData>
    <row r="1" spans="1:4" x14ac:dyDescent="0.3">
      <c r="A1" s="175" t="s">
        <v>46</v>
      </c>
      <c r="B1" s="29">
        <f>'תנאי-סף'!D1</f>
        <v>1</v>
      </c>
      <c r="C1" s="29">
        <f>'תנאי-סף'!E1</f>
        <v>2</v>
      </c>
      <c r="D1" s="29">
        <f>'תנאי-סף'!F1</f>
        <v>3</v>
      </c>
    </row>
    <row r="2" spans="1:4" ht="44.25" customHeight="1" x14ac:dyDescent="0.3">
      <c r="A2" s="176"/>
      <c r="B2" s="29">
        <f>'תנאי-סף'!D2</f>
        <v>0</v>
      </c>
      <c r="C2" s="29">
        <f>'תנאי-סף'!E2</f>
        <v>0</v>
      </c>
      <c r="D2" s="29">
        <f>'תנאי-סף'!F2</f>
        <v>0</v>
      </c>
    </row>
    <row r="3" spans="1:4" x14ac:dyDescent="0.3">
      <c r="A3" s="31" t="s">
        <v>47</v>
      </c>
      <c r="B3" s="71"/>
      <c r="C3" s="71"/>
      <c r="D3" s="71"/>
    </row>
    <row r="4" spans="1:4" ht="18.75" customHeight="1" thickBot="1" x14ac:dyDescent="0.35">
      <c r="A4" s="32" t="s">
        <v>6</v>
      </c>
      <c r="B4" s="33">
        <f>((1-MAX($B$3:$D$3))/(1-B3))*100</f>
        <v>100</v>
      </c>
      <c r="C4" s="33">
        <f t="shared" ref="C4:D4" si="0">((1-MAX($B$3:$D$3))/(1-C3))*100</f>
        <v>100</v>
      </c>
      <c r="D4" s="33">
        <f t="shared" si="0"/>
        <v>100</v>
      </c>
    </row>
  </sheetData>
  <mergeCells count="1">
    <mergeCell ref="A1:A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sqref="A1:B1"/>
    </sheetView>
  </sheetViews>
  <sheetFormatPr defaultColWidth="9" defaultRowHeight="13.8" x14ac:dyDescent="0.25"/>
  <cols>
    <col min="1" max="1" width="7.5" style="2" customWidth="1"/>
    <col min="2" max="2" width="13.69921875" style="2" customWidth="1"/>
    <col min="3" max="5" width="13" style="2" bestFit="1" customWidth="1"/>
    <col min="6" max="16384" width="9" style="2"/>
  </cols>
  <sheetData>
    <row r="1" spans="1:5" x14ac:dyDescent="0.25">
      <c r="A1" s="177" t="s">
        <v>10</v>
      </c>
      <c r="B1" s="178"/>
      <c r="C1" s="5">
        <f>'תנאי-סף'!D1</f>
        <v>1</v>
      </c>
      <c r="D1" s="5">
        <f>'תנאי-סף'!E1</f>
        <v>2</v>
      </c>
      <c r="E1" s="5">
        <f>'תנאי-סף'!F1</f>
        <v>3</v>
      </c>
    </row>
    <row r="2" spans="1:5" x14ac:dyDescent="0.25">
      <c r="A2" s="3" t="s">
        <v>3</v>
      </c>
      <c r="B2" s="4" t="s">
        <v>11</v>
      </c>
      <c r="C2" s="5">
        <f>'תנאי-סף'!D2</f>
        <v>0</v>
      </c>
      <c r="D2" s="5">
        <f>'תנאי-סף'!E2</f>
        <v>0</v>
      </c>
      <c r="E2" s="5">
        <f>'תנאי-סף'!F2</f>
        <v>0</v>
      </c>
    </row>
    <row r="3" spans="1:5" ht="18.75" customHeight="1" x14ac:dyDescent="0.25">
      <c r="A3" s="10">
        <v>0.7</v>
      </c>
      <c r="B3" s="11" t="s">
        <v>7</v>
      </c>
      <c r="C3" s="6">
        <f>INDEX(איכות!$D$1:$I$20,20,MATCH(C1,איכות!$D$1:$I$1,0))</f>
        <v>0</v>
      </c>
      <c r="D3" s="6">
        <f>INDEX(איכות!$D$1:$I$20,20,MATCH(D1,איכות!$D$1:$I$1,0))</f>
        <v>0</v>
      </c>
      <c r="E3" s="6">
        <f>INDEX(איכות!$D$1:$I$20,20,MATCH(E1,איכות!$D$1:$I$1,0))</f>
        <v>0</v>
      </c>
    </row>
    <row r="4" spans="1:5" ht="19.5" customHeight="1" x14ac:dyDescent="0.25">
      <c r="A4" s="10">
        <v>0.3</v>
      </c>
      <c r="B4" s="11" t="s">
        <v>8</v>
      </c>
      <c r="C4" s="6">
        <f>IFERROR(מחיר!B4,0)</f>
        <v>100</v>
      </c>
      <c r="D4" s="6">
        <f>IFERROR(מחיר!C4,0)</f>
        <v>100</v>
      </c>
      <c r="E4" s="6">
        <f>IFERROR(מחיר!D4,0)</f>
        <v>100</v>
      </c>
    </row>
    <row r="5" spans="1:5" ht="17.25" customHeight="1" x14ac:dyDescent="0.25">
      <c r="A5" s="7">
        <f>SUM(A3:A4)</f>
        <v>1</v>
      </c>
      <c r="B5" s="8" t="s">
        <v>9</v>
      </c>
      <c r="C5" s="9">
        <f>(C3*$A3)+(C4*$A4)</f>
        <v>30</v>
      </c>
      <c r="D5" s="9">
        <f t="shared" ref="D5:E5" si="0">(D3*$A3)+(D4*$A4)</f>
        <v>30</v>
      </c>
      <c r="E5" s="9">
        <f t="shared" si="0"/>
        <v>30</v>
      </c>
    </row>
    <row r="6" spans="1:5" ht="15.6" x14ac:dyDescent="0.25">
      <c r="A6" s="179" t="s">
        <v>36</v>
      </c>
      <c r="B6" s="180"/>
      <c r="C6" s="59">
        <f>_xlfn.RANK.EQ(C5,$C$5:$E$5,0)</f>
        <v>1</v>
      </c>
      <c r="D6" s="59">
        <f>_xlfn.RANK.EQ(D5,$C$5:$E$5,0)</f>
        <v>1</v>
      </c>
      <c r="E6" s="59">
        <f>_xlfn.RANK.EQ(E5,$C$5:$E$5,0)</f>
        <v>1</v>
      </c>
    </row>
    <row r="7" spans="1:5" x14ac:dyDescent="0.25">
      <c r="A7" s="181" t="s">
        <v>41</v>
      </c>
      <c r="B7" s="181"/>
      <c r="C7" s="65">
        <f>'תנאי-סף'!D34</f>
        <v>0</v>
      </c>
      <c r="D7" s="65">
        <f>'תנאי-סף'!E34</f>
        <v>0</v>
      </c>
      <c r="E7" s="65">
        <f>'תנאי-סף'!F34</f>
        <v>0</v>
      </c>
    </row>
  </sheetData>
  <mergeCells count="3">
    <mergeCell ref="A1:B1"/>
    <mergeCell ref="A6:B6"/>
    <mergeCell ref="A7:B7"/>
  </mergeCells>
  <conditionalFormatting sqref="C7:E7">
    <cfRule type="containsText" dxfId="1" priority="1" operator="containsText" text="V">
      <formula>NOT(ISERROR(SEARCH("V",C7)))</formula>
    </cfRule>
    <cfRule type="containsText" dxfId="0" priority="2" operator="containsText" text="X">
      <formula>NOT(ISERROR(SEARCH("X",C7)))</formula>
    </cfRule>
  </conditionalFormatting>
  <conditionalFormatting sqref="C6:E6">
    <cfRule type="colorScale" priority="8">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8</vt:i4>
      </vt:variant>
    </vt:vector>
  </HeadingPairs>
  <TitlesOfParts>
    <vt:vector size="15" baseType="lpstr">
      <vt:lpstr>תנאי-סף</vt:lpstr>
      <vt:lpstr>איכות</vt:lpstr>
      <vt:lpstr>הערכת פרויקט פיתוח</vt:lpstr>
      <vt:lpstr>הערכת נסיון חלל</vt:lpstr>
      <vt:lpstr>ריאיון</vt:lpstr>
      <vt:lpstr>מחיר</vt:lpstr>
      <vt:lpstr>סיכום</vt:lpstr>
      <vt:lpstr>'תנאי-סף'!_Ref295727242</vt:lpstr>
      <vt:lpstr>איכות!WPrint_Area_W</vt:lpstr>
      <vt:lpstr>'הערכת נסיון חלל'!WPrint_Area_W</vt:lpstr>
      <vt:lpstr>'הערכת פרויקט פיתוח'!WPrint_Area_W</vt:lpstr>
      <vt:lpstr>מחיר!WPrint_Area_W</vt:lpstr>
      <vt:lpstr>סיכום!WPrint_Area_W</vt:lpstr>
      <vt:lpstr>ריאיון!WPrint_Area_W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Yerel Nimni-Avni</cp:lastModifiedBy>
  <dcterms:created xsi:type="dcterms:W3CDTF">2012-09-13T08:40:43Z</dcterms:created>
  <dcterms:modified xsi:type="dcterms:W3CDTF">2021-08-09T09:51:12Z</dcterms:modified>
</cp:coreProperties>
</file>